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eaver\Desktop\"/>
    </mc:Choice>
  </mc:AlternateContent>
  <bookViews>
    <workbookView xWindow="0" yWindow="0" windowWidth="21570" windowHeight="8085" firstSheet="1" activeTab="1"/>
  </bookViews>
  <sheets>
    <sheet name="HVAC Equipment Overview" sheetId="1" r:id="rId1"/>
    <sheet name="RTUs &amp; ERVs" sheetId="8" r:id="rId2"/>
    <sheet name="Furnaces-Fan Coils-Air Handlers" sheetId="2" r:id="rId3"/>
    <sheet name="Condensing Units" sheetId="3" r:id="rId4"/>
    <sheet name="Boilers" sheetId="6" r:id="rId5"/>
    <sheet name="Circulating Pumps" sheetId="4" r:id="rId6"/>
    <sheet name="Water Heaters &amp; Softeners" sheetId="10" r:id="rId7"/>
    <sheet name="Outdated Equipment" sheetId="12" r:id="rId8"/>
    <sheet name="Calcs Sheet" sheetId="9" r:id="rId9"/>
  </sheets>
  <definedNames>
    <definedName name="_xlnm.Print_Titles" localSheetId="0">'HVAC Equipment Overview'!$1:$1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2" l="1"/>
  <c r="K34" i="12"/>
  <c r="H34" i="12"/>
  <c r="J34" i="12" s="1"/>
  <c r="M35" i="12"/>
  <c r="K35" i="12"/>
  <c r="H35" i="12"/>
  <c r="J35" i="12" s="1"/>
  <c r="L37" i="12"/>
  <c r="M33" i="12" l="1"/>
  <c r="K33" i="12"/>
  <c r="H33" i="12"/>
  <c r="J33" i="12" s="1"/>
  <c r="M32" i="12"/>
  <c r="K32" i="12"/>
  <c r="H32" i="12"/>
  <c r="J32" i="12" s="1"/>
  <c r="M31" i="12"/>
  <c r="K31" i="12"/>
  <c r="H31" i="12"/>
  <c r="J31" i="12" s="1"/>
  <c r="M30" i="12"/>
  <c r="K30" i="12"/>
  <c r="H30" i="12"/>
  <c r="J30" i="12" s="1"/>
  <c r="M29" i="12"/>
  <c r="K29" i="12"/>
  <c r="H29" i="12"/>
  <c r="J29" i="12" s="1"/>
  <c r="M28" i="12"/>
  <c r="K28" i="12"/>
  <c r="H28" i="12"/>
  <c r="J28" i="12" s="1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K27" i="12"/>
  <c r="H27" i="12"/>
  <c r="J27" i="12" s="1"/>
  <c r="K26" i="12"/>
  <c r="H26" i="12"/>
  <c r="J26" i="12" s="1"/>
  <c r="K25" i="12"/>
  <c r="H25" i="12"/>
  <c r="J25" i="12" s="1"/>
  <c r="K24" i="12"/>
  <c r="H24" i="12"/>
  <c r="J24" i="12" s="1"/>
  <c r="K23" i="12"/>
  <c r="H23" i="12"/>
  <c r="J23" i="12" s="1"/>
  <c r="K22" i="12"/>
  <c r="H22" i="12"/>
  <c r="J22" i="12" s="1"/>
  <c r="K21" i="12"/>
  <c r="H21" i="12"/>
  <c r="J21" i="12" s="1"/>
  <c r="K20" i="12"/>
  <c r="H20" i="12"/>
  <c r="J20" i="12" s="1"/>
  <c r="K19" i="12"/>
  <c r="H19" i="12"/>
  <c r="J19" i="12" s="1"/>
  <c r="K18" i="12"/>
  <c r="H18" i="12"/>
  <c r="J18" i="12" s="1"/>
  <c r="K17" i="12"/>
  <c r="H17" i="12"/>
  <c r="J17" i="12" s="1"/>
  <c r="K16" i="12"/>
  <c r="H16" i="12"/>
  <c r="J16" i="12" s="1"/>
  <c r="K15" i="12"/>
  <c r="H15" i="12"/>
  <c r="J15" i="12" s="1"/>
  <c r="K14" i="12"/>
  <c r="H14" i="12"/>
  <c r="J14" i="12" s="1"/>
  <c r="K13" i="12"/>
  <c r="H13" i="12"/>
  <c r="J13" i="12" s="1"/>
  <c r="M12" i="12"/>
  <c r="K12" i="12"/>
  <c r="H12" i="12"/>
  <c r="J12" i="12" s="1"/>
  <c r="M11" i="12"/>
  <c r="K11" i="12"/>
  <c r="H11" i="12"/>
  <c r="J11" i="12" s="1"/>
  <c r="M10" i="12"/>
  <c r="K10" i="12"/>
  <c r="H10" i="12"/>
  <c r="J10" i="12" s="1"/>
  <c r="M9" i="12"/>
  <c r="K9" i="12"/>
  <c r="H9" i="12"/>
  <c r="J9" i="12" s="1"/>
  <c r="M8" i="12"/>
  <c r="K8" i="12"/>
  <c r="H8" i="12"/>
  <c r="J8" i="12" s="1"/>
  <c r="M7" i="12"/>
  <c r="K7" i="12"/>
  <c r="H7" i="12"/>
  <c r="J7" i="12" s="1"/>
  <c r="M6" i="12"/>
  <c r="K6" i="12"/>
  <c r="H6" i="12"/>
  <c r="J6" i="12" s="1"/>
  <c r="M5" i="12"/>
  <c r="K5" i="12"/>
  <c r="H5" i="12"/>
  <c r="J5" i="12" s="1"/>
  <c r="M4" i="12"/>
  <c r="K4" i="12"/>
  <c r="H4" i="12"/>
  <c r="J4" i="12" s="1"/>
  <c r="M3" i="12"/>
  <c r="K3" i="12"/>
  <c r="H3" i="12"/>
  <c r="J3" i="12" s="1"/>
  <c r="M2" i="12"/>
  <c r="K2" i="12"/>
  <c r="H2" i="12"/>
  <c r="J2" i="12" s="1"/>
  <c r="O10" i="8"/>
  <c r="M10" i="8"/>
  <c r="J10" i="8"/>
  <c r="L10" i="8" s="1"/>
  <c r="M37" i="12" l="1"/>
  <c r="L12" i="4"/>
  <c r="L11" i="4"/>
  <c r="L10" i="4"/>
  <c r="L9" i="4"/>
  <c r="L8" i="4"/>
  <c r="L7" i="4"/>
  <c r="L6" i="4"/>
  <c r="L5" i="4"/>
  <c r="L4" i="4"/>
  <c r="L3" i="4"/>
  <c r="L2" i="4"/>
  <c r="J12" i="4"/>
  <c r="J11" i="4"/>
  <c r="G12" i="4"/>
  <c r="I12" i="4" s="1"/>
  <c r="G11" i="4"/>
  <c r="I11" i="4" s="1"/>
  <c r="J10" i="4"/>
  <c r="J9" i="4"/>
  <c r="J8" i="4"/>
  <c r="J7" i="4"/>
  <c r="J6" i="4"/>
  <c r="J5" i="4"/>
  <c r="J4" i="4"/>
  <c r="J3" i="4"/>
  <c r="J2" i="4"/>
  <c r="G10" i="4"/>
  <c r="I10" i="4" s="1"/>
  <c r="G6" i="4"/>
  <c r="I6" i="4" s="1"/>
  <c r="G9" i="4"/>
  <c r="I9" i="4" s="1"/>
  <c r="G8" i="4"/>
  <c r="I8" i="4" s="1"/>
  <c r="G7" i="4"/>
  <c r="I7" i="4" s="1"/>
  <c r="G5" i="4"/>
  <c r="I5" i="4" s="1"/>
  <c r="G4" i="4"/>
  <c r="I4" i="4" s="1"/>
  <c r="G3" i="4"/>
  <c r="I3" i="4" s="1"/>
  <c r="G2" i="4" l="1"/>
  <c r="I2" i="4" s="1"/>
  <c r="M7" i="10"/>
  <c r="M6" i="10"/>
  <c r="K7" i="10"/>
  <c r="H7" i="10"/>
  <c r="J7" i="10" s="1"/>
  <c r="K6" i="10"/>
  <c r="H6" i="10"/>
  <c r="J6" i="10" s="1"/>
  <c r="M4" i="10"/>
  <c r="M3" i="10"/>
  <c r="M2" i="10"/>
  <c r="M2" i="6"/>
  <c r="K4" i="10"/>
  <c r="H4" i="10"/>
  <c r="J4" i="10" s="1"/>
  <c r="K3" i="10"/>
  <c r="H3" i="10"/>
  <c r="J3" i="10" s="1"/>
  <c r="K2" i="10"/>
  <c r="H2" i="10"/>
  <c r="J2" i="10" s="1"/>
  <c r="M9" i="8"/>
  <c r="M8" i="8"/>
  <c r="M7" i="8"/>
  <c r="M5" i="8"/>
  <c r="M4" i="8"/>
  <c r="M3" i="8"/>
  <c r="M2" i="8"/>
  <c r="K5" i="6"/>
  <c r="K4" i="6"/>
  <c r="K3" i="6"/>
  <c r="K2" i="6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G19" i="3"/>
  <c r="I19" i="3" s="1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M5" i="6"/>
  <c r="M4" i="6"/>
  <c r="M3" i="6"/>
  <c r="O9" i="8"/>
  <c r="O8" i="8"/>
  <c r="O7" i="8"/>
  <c r="O5" i="8"/>
  <c r="O4" i="8"/>
  <c r="O3" i="8"/>
  <c r="O2" i="8"/>
  <c r="K19" i="2"/>
  <c r="M19" i="2" s="1"/>
  <c r="K18" i="2"/>
  <c r="M18" i="2" s="1"/>
  <c r="H5" i="6"/>
  <c r="J5" i="6" s="1"/>
  <c r="H4" i="6"/>
  <c r="J4" i="6" s="1"/>
  <c r="H3" i="6"/>
  <c r="J3" i="6" s="1"/>
  <c r="H2" i="6"/>
  <c r="J2" i="6" s="1"/>
  <c r="J9" i="8"/>
  <c r="L9" i="8" s="1"/>
  <c r="J8" i="8"/>
  <c r="L8" i="8" s="1"/>
  <c r="J7" i="8"/>
  <c r="L7" i="8" s="1"/>
  <c r="J5" i="8"/>
  <c r="L5" i="8" s="1"/>
  <c r="J4" i="8"/>
  <c r="L4" i="8" s="1"/>
  <c r="J3" i="8"/>
  <c r="L3" i="8" s="1"/>
  <c r="J2" i="8"/>
  <c r="L2" i="8" s="1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1" i="2"/>
  <c r="M11" i="2" s="1"/>
  <c r="K10" i="2"/>
  <c r="M10" i="2" s="1"/>
  <c r="K9" i="2"/>
  <c r="M9" i="2" s="1"/>
  <c r="K8" i="2"/>
  <c r="M8" i="2" s="1"/>
  <c r="K7" i="2"/>
  <c r="M7" i="2" s="1"/>
  <c r="K6" i="2"/>
  <c r="M6" i="2" s="1"/>
  <c r="K5" i="2"/>
  <c r="M5" i="2" s="1"/>
  <c r="K4" i="2"/>
  <c r="M4" i="2" s="1"/>
  <c r="K3" i="2"/>
  <c r="M3" i="2" s="1"/>
  <c r="K2" i="2"/>
  <c r="M2" i="2" s="1"/>
  <c r="G18" i="3"/>
  <c r="I18" i="3" s="1"/>
  <c r="G17" i="3"/>
  <c r="I17" i="3" s="1"/>
  <c r="G16" i="3"/>
  <c r="I16" i="3" s="1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9" i="3"/>
  <c r="I9" i="3" s="1"/>
  <c r="G8" i="3"/>
  <c r="I8" i="3" s="1"/>
  <c r="G7" i="3"/>
  <c r="I7" i="3" s="1"/>
  <c r="G6" i="3"/>
  <c r="I6" i="3" s="1"/>
  <c r="G5" i="3"/>
  <c r="I5" i="3" s="1"/>
  <c r="G4" i="3"/>
  <c r="I4" i="3" s="1"/>
  <c r="G3" i="3"/>
  <c r="I3" i="3" s="1"/>
  <c r="G2" i="3"/>
  <c r="I2" i="3" s="1"/>
  <c r="C1" i="9"/>
  <c r="A8" i="9"/>
  <c r="C2" i="9"/>
  <c r="E1" i="9"/>
  <c r="L53" i="1"/>
  <c r="L52" i="1"/>
  <c r="F53" i="1"/>
  <c r="H53" i="1" s="1"/>
  <c r="I53" i="1" s="1"/>
  <c r="F52" i="1"/>
  <c r="H52" i="1" s="1"/>
  <c r="I52" i="1" s="1"/>
  <c r="F30" i="1"/>
  <c r="H30" i="1" s="1"/>
  <c r="I30" i="1" s="1"/>
  <c r="L26" i="1"/>
  <c r="F34" i="1"/>
  <c r="H34" i="1" s="1"/>
  <c r="I34" i="1" s="1"/>
  <c r="F33" i="1"/>
  <c r="H33" i="1" s="1"/>
  <c r="I33" i="1" s="1"/>
  <c r="F29" i="1"/>
  <c r="H29" i="1" s="1"/>
  <c r="I29" i="1" s="1"/>
  <c r="F26" i="1"/>
  <c r="H26" i="1" s="1"/>
  <c r="I26" i="1" s="1"/>
  <c r="F23" i="1"/>
  <c r="H23" i="1" s="1"/>
  <c r="I23" i="1" s="1"/>
  <c r="F16" i="1"/>
  <c r="H16" i="1" s="1"/>
  <c r="I16" i="1" s="1"/>
  <c r="F15" i="1"/>
  <c r="H15" i="1" s="1"/>
  <c r="I15" i="1" s="1"/>
  <c r="F14" i="1"/>
  <c r="H14" i="1" s="1"/>
  <c r="I14" i="1" s="1"/>
  <c r="F13" i="1"/>
  <c r="H13" i="1" s="1"/>
  <c r="I13" i="1" s="1"/>
  <c r="F9" i="1"/>
  <c r="H9" i="1" s="1"/>
  <c r="I9" i="1" s="1"/>
  <c r="F6" i="1"/>
  <c r="H6" i="1" s="1"/>
  <c r="I6" i="1" s="1"/>
  <c r="F5" i="1"/>
  <c r="H5" i="1" s="1"/>
  <c r="I5" i="1" s="1"/>
  <c r="F4" i="1"/>
  <c r="H4" i="1" s="1"/>
  <c r="I4" i="1" s="1"/>
  <c r="F3" i="1"/>
  <c r="H3" i="1" s="1"/>
  <c r="I3" i="1" s="1"/>
  <c r="D6" i="9" l="1"/>
  <c r="D8" i="9" l="1"/>
  <c r="D10" i="9"/>
</calcChain>
</file>

<file path=xl/sharedStrings.xml><?xml version="1.0" encoding="utf-8"?>
<sst xmlns="http://schemas.openxmlformats.org/spreadsheetml/2006/main" count="710" uniqueCount="260">
  <si>
    <t>Model</t>
  </si>
  <si>
    <t>Serial #</t>
  </si>
  <si>
    <t>Age</t>
  </si>
  <si>
    <t>ASHRAE Life Expectancy</t>
  </si>
  <si>
    <t>Remaining Life</t>
  </si>
  <si>
    <t>Expected Replacement Year</t>
  </si>
  <si>
    <t>Replacement Cost</t>
  </si>
  <si>
    <t>Qty.</t>
  </si>
  <si>
    <t>Total Replacement Cost</t>
  </si>
  <si>
    <t>Year in Service</t>
  </si>
  <si>
    <t>Notes</t>
  </si>
  <si>
    <t>RTU (Roof-top Unit)</t>
  </si>
  <si>
    <t>Carrier</t>
  </si>
  <si>
    <t>Condensing Unit (Non-RTU AC)</t>
  </si>
  <si>
    <t>Category/ Manufacturer</t>
  </si>
  <si>
    <t>Location</t>
  </si>
  <si>
    <t>2004 Addition</t>
  </si>
  <si>
    <t>2016 Addition</t>
  </si>
  <si>
    <t>Cafeteria</t>
  </si>
  <si>
    <t>Gym</t>
  </si>
  <si>
    <t>2004 Classrooms</t>
  </si>
  <si>
    <t>2016 Classrooms</t>
  </si>
  <si>
    <t>Trane</t>
  </si>
  <si>
    <t>LS</t>
  </si>
  <si>
    <t>LS Pod, Music and Lobby</t>
  </si>
  <si>
    <t>Boilers</t>
  </si>
  <si>
    <t>Thermal Solutions</t>
  </si>
  <si>
    <t>P-K</t>
  </si>
  <si>
    <t>Weil-McLain</t>
  </si>
  <si>
    <t>Lochinvar</t>
  </si>
  <si>
    <t>Furnaces</t>
  </si>
  <si>
    <t>Unit Heaters</t>
  </si>
  <si>
    <t>Radiant Heaters</t>
  </si>
  <si>
    <t>VAV Boxes (Variable Air Volume)</t>
  </si>
  <si>
    <t>Ventilation Fans</t>
  </si>
  <si>
    <t>Coils, DX and Hot Water</t>
  </si>
  <si>
    <t>Circulating Pumps</t>
  </si>
  <si>
    <t>Controls</t>
  </si>
  <si>
    <t>Water Heaters</t>
  </si>
  <si>
    <t>Condensate Pumps</t>
  </si>
  <si>
    <t>LS Science</t>
  </si>
  <si>
    <t>PTAC Units (Packaged Terminal Air Conditioner)</t>
  </si>
  <si>
    <t>LG</t>
  </si>
  <si>
    <t>Pre-K, K Office</t>
  </si>
  <si>
    <t>Admin Offices</t>
  </si>
  <si>
    <t>Marley</t>
  </si>
  <si>
    <t>Johnson?</t>
  </si>
  <si>
    <t>Coils, Electric</t>
  </si>
  <si>
    <t>120A, 120C</t>
  </si>
  <si>
    <t>Little Giant/Hartell</t>
  </si>
  <si>
    <t>" "</t>
  </si>
  <si>
    <t>120D, 222C</t>
  </si>
  <si>
    <t>202, 208, 214</t>
  </si>
  <si>
    <t>Manufacturer</t>
  </si>
  <si>
    <t>Type of unit</t>
  </si>
  <si>
    <t>Rooms served</t>
  </si>
  <si>
    <t>Condensate pump</t>
  </si>
  <si>
    <t>120D</t>
  </si>
  <si>
    <t>FA Furnace</t>
  </si>
  <si>
    <t>Yes</t>
  </si>
  <si>
    <t>Condensing Unit</t>
  </si>
  <si>
    <t>Fan Coil</t>
  </si>
  <si>
    <t>129, 131</t>
  </si>
  <si>
    <t>No</t>
  </si>
  <si>
    <t>N/A</t>
  </si>
  <si>
    <t>Electric</t>
  </si>
  <si>
    <t>112C</t>
  </si>
  <si>
    <t>108B</t>
  </si>
  <si>
    <t>105A</t>
  </si>
  <si>
    <t>101C</t>
  </si>
  <si>
    <t>228B</t>
  </si>
  <si>
    <t>228A</t>
  </si>
  <si>
    <t>222C</t>
  </si>
  <si>
    <t>222A&amp;B, 220A&amp;B, 218A&amp;B, 216</t>
  </si>
  <si>
    <t>Yes-Shared</t>
  </si>
  <si>
    <t>Year</t>
  </si>
  <si>
    <t>RTUs</t>
  </si>
  <si>
    <t>Year Calculation</t>
  </si>
  <si>
    <t>Inflation</t>
  </si>
  <si>
    <t>Yrs in Future</t>
  </si>
  <si>
    <t>2020 cost</t>
  </si>
  <si>
    <t>Qty</t>
  </si>
  <si>
    <t>Current Cost Replacement</t>
  </si>
  <si>
    <t>years in future</t>
  </si>
  <si>
    <t>Replacement Cost @ EOL</t>
  </si>
  <si>
    <t>DX</t>
  </si>
  <si>
    <t>1E</t>
  </si>
  <si>
    <t>Model #</t>
  </si>
  <si>
    <t>15W</t>
  </si>
  <si>
    <t>14W</t>
  </si>
  <si>
    <t>3E</t>
  </si>
  <si>
    <t>4E</t>
  </si>
  <si>
    <t>5E</t>
  </si>
  <si>
    <t>12W</t>
  </si>
  <si>
    <t>9W</t>
  </si>
  <si>
    <t>17W</t>
  </si>
  <si>
    <t>16W</t>
  </si>
  <si>
    <t>2E</t>
  </si>
  <si>
    <t>13W</t>
  </si>
  <si>
    <t>11W</t>
  </si>
  <si>
    <t>10W</t>
  </si>
  <si>
    <t>7W</t>
  </si>
  <si>
    <t>8W</t>
  </si>
  <si>
    <t>6E</t>
  </si>
  <si>
    <t>24ABB342A500</t>
  </si>
  <si>
    <t>24ABB324A310</t>
  </si>
  <si>
    <t>TTP024C100A3</t>
  </si>
  <si>
    <t>TTB036C100A2</t>
  </si>
  <si>
    <t>TTB030C100A2</t>
  </si>
  <si>
    <t>TTB036C100A1</t>
  </si>
  <si>
    <t>TTA042C300A1</t>
  </si>
  <si>
    <t>1616E28109</t>
  </si>
  <si>
    <t>1716E10398</t>
  </si>
  <si>
    <t>N304LBGff</t>
  </si>
  <si>
    <t>R4626BTBF</t>
  </si>
  <si>
    <t>R4626B8BF</t>
  </si>
  <si>
    <t>R372N2XBF</t>
  </si>
  <si>
    <t>M1218HTFF</t>
  </si>
  <si>
    <t>N2445JHFF</t>
  </si>
  <si>
    <t>P501285BF</t>
  </si>
  <si>
    <t>N264L59FF</t>
  </si>
  <si>
    <t>N264NEHFF</t>
  </si>
  <si>
    <t>P433KA6BF</t>
  </si>
  <si>
    <t>N264MFHFF</t>
  </si>
  <si>
    <t>P5013UXBF</t>
  </si>
  <si>
    <t>P5013RXBF</t>
  </si>
  <si>
    <t>N293MHJBF</t>
  </si>
  <si>
    <t>N293MFKBF</t>
  </si>
  <si>
    <t>AHRAE Life</t>
  </si>
  <si>
    <t>ASHRAE Life</t>
  </si>
  <si>
    <t>Remaining</t>
  </si>
  <si>
    <t>Water</t>
  </si>
  <si>
    <t>Coil type(s)</t>
  </si>
  <si>
    <t>59SC2C080S211120</t>
  </si>
  <si>
    <t>0616A60817</t>
  </si>
  <si>
    <t>TWE036C140B0</t>
  </si>
  <si>
    <t>R346P111V</t>
  </si>
  <si>
    <t>R305T2Y1V</t>
  </si>
  <si>
    <t>TUX040C924C0</t>
  </si>
  <si>
    <t>N314RE17G</t>
  </si>
  <si>
    <t>Z105LB82V</t>
  </si>
  <si>
    <t>Z105L2B1V</t>
  </si>
  <si>
    <t>Z105L2E1V</t>
  </si>
  <si>
    <t>TUX060C936C2</t>
  </si>
  <si>
    <t>R303P0P7G</t>
  </si>
  <si>
    <t>TUX100C960C0</t>
  </si>
  <si>
    <t>N353J687G</t>
  </si>
  <si>
    <t>N353KCE7G</t>
  </si>
  <si>
    <t>59SC2C060S171116</t>
  </si>
  <si>
    <t>0316A61342</t>
  </si>
  <si>
    <t>TUX060C936C0</t>
  </si>
  <si>
    <t>N3230997G</t>
  </si>
  <si>
    <t>N353T3E7G</t>
  </si>
  <si>
    <t>N332LRJ7G</t>
  </si>
  <si>
    <t>N332LS77G</t>
  </si>
  <si>
    <t>N326JCW7G</t>
  </si>
  <si>
    <t>Outside Cafeteria</t>
  </si>
  <si>
    <t>48TCEE20B2A5A6U0J0</t>
  </si>
  <si>
    <t>2919P22240</t>
  </si>
  <si>
    <t>BTUs</t>
  </si>
  <si>
    <t>GYM</t>
  </si>
  <si>
    <t>Roof 2016 Addition</t>
  </si>
  <si>
    <t>2405F16773</t>
  </si>
  <si>
    <t>48HGF028-FC-5112P</t>
  </si>
  <si>
    <t>2905G10022</t>
  </si>
  <si>
    <t>48A3T640AR-52AHP</t>
  </si>
  <si>
    <t>2516U47618</t>
  </si>
  <si>
    <t>Tons Cooling</t>
  </si>
  <si>
    <t>50AY-840-F-511EQ</t>
  </si>
  <si>
    <t>Replacement Cost 2020</t>
  </si>
  <si>
    <t>Replacement Cost Today</t>
  </si>
  <si>
    <t>Renew Aire</t>
  </si>
  <si>
    <t>Micro Metl</t>
  </si>
  <si>
    <t>2005 Addition</t>
  </si>
  <si>
    <t>ERVC-6068-H23QP9</t>
  </si>
  <si>
    <t>ERVC-5060-H23Q09</t>
  </si>
  <si>
    <t>ERVs</t>
  </si>
  <si>
    <t>HE3X5T</t>
  </si>
  <si>
    <t>H194051C</t>
  </si>
  <si>
    <t>EVG 399</t>
  </si>
  <si>
    <t>CP7486228</t>
  </si>
  <si>
    <t>LS Pod, Music &amp; Lobby; 102, 103, 106, 108, 110, 112, 129, 131</t>
  </si>
  <si>
    <t>2020 Replacement Cost</t>
  </si>
  <si>
    <t>Patterson-Kelley</t>
  </si>
  <si>
    <t>N-1700-2</t>
  </si>
  <si>
    <t>CK-17-99-10596</t>
  </si>
  <si>
    <t>EVA0750BN1-UABM</t>
  </si>
  <si>
    <t xml:space="preserve">2005 Addition </t>
  </si>
  <si>
    <t>KBN400</t>
  </si>
  <si>
    <t>CSAA35UAL00</t>
  </si>
  <si>
    <t>K16E40625</t>
  </si>
  <si>
    <t>AHU</t>
  </si>
  <si>
    <t>LS Lobby, Pod &amp; Music</t>
  </si>
  <si>
    <t>Outside Maintenance</t>
  </si>
  <si>
    <t>DX(X1),Water (X4)</t>
  </si>
  <si>
    <t>Unit Ventilator</t>
  </si>
  <si>
    <t>VUVC1251BA0FACBY1AA11CG100001310</t>
  </si>
  <si>
    <t>W00J47445</t>
  </si>
  <si>
    <t>RAUJC50ECC10ABDF00020S</t>
  </si>
  <si>
    <t>C16E03378</t>
  </si>
  <si>
    <t>ls Lobby, Pod &amp; Music</t>
  </si>
  <si>
    <t>EOL Year</t>
  </si>
  <si>
    <t>BTH-250-100</t>
  </si>
  <si>
    <t>1231M000120</t>
  </si>
  <si>
    <t>A.O Smith (#1)</t>
  </si>
  <si>
    <t>A.O Smith (#2)</t>
  </si>
  <si>
    <t>A.O Smith (#3)</t>
  </si>
  <si>
    <t>MB040006136</t>
  </si>
  <si>
    <t>2005, 2016</t>
  </si>
  <si>
    <t>Heaters</t>
  </si>
  <si>
    <t>Softeners</t>
  </si>
  <si>
    <t>Hellenbrand</t>
  </si>
  <si>
    <t>Pro Mate 6.0</t>
  </si>
  <si>
    <t>HB099034</t>
  </si>
  <si>
    <t>Water Right</t>
  </si>
  <si>
    <t>IMLC-1665B-03-00-00-00-00</t>
  </si>
  <si>
    <t>054258</t>
  </si>
  <si>
    <t>Grundfos</t>
  </si>
  <si>
    <t>UP-26-99-BF</t>
  </si>
  <si>
    <t>Taco</t>
  </si>
  <si>
    <t>0013-F3</t>
  </si>
  <si>
    <t>Weil-McLain boiler</t>
  </si>
  <si>
    <t>Bell &amp; Gossett</t>
  </si>
  <si>
    <t>114 (#1)</t>
  </si>
  <si>
    <t>114 (#2)</t>
  </si>
  <si>
    <t>F14K270046</t>
  </si>
  <si>
    <t>L15K70019</t>
  </si>
  <si>
    <t>LS Boilers Distribution</t>
  </si>
  <si>
    <t>121A3E1 4.3</t>
  </si>
  <si>
    <t>1635C3E2 5.9</t>
  </si>
  <si>
    <t>Thermal Solutions Boiler</t>
  </si>
  <si>
    <t>NBF-12F/LW</t>
  </si>
  <si>
    <t>103260 L40</t>
  </si>
  <si>
    <t>2005, 2016 DHW Recirc.</t>
  </si>
  <si>
    <t>LS DHW Recirc.</t>
  </si>
  <si>
    <t>2005 Boiler Distribution</t>
  </si>
  <si>
    <t>Lochnivar Boiler</t>
  </si>
  <si>
    <t>2016 Boiler Distribution</t>
  </si>
  <si>
    <t>1915 E 1 E 1</t>
  </si>
  <si>
    <t>172760LF</t>
  </si>
  <si>
    <t>1606102439591</t>
  </si>
  <si>
    <t>248-#1</t>
  </si>
  <si>
    <t>248-#2</t>
  </si>
  <si>
    <t>106, 108</t>
  </si>
  <si>
    <t>120A,B&amp;C, 118</t>
  </si>
  <si>
    <t>BTH-150 300</t>
  </si>
  <si>
    <t>Outside K Hallway</t>
  </si>
  <si>
    <t>Lossnay</t>
  </si>
  <si>
    <t>HE 2X900RT</t>
  </si>
  <si>
    <t>HD04169</t>
  </si>
  <si>
    <t>K, 129, 131</t>
  </si>
  <si>
    <t>Roof 2005 Addition</t>
  </si>
  <si>
    <t>RTU</t>
  </si>
  <si>
    <t>Unit Type</t>
  </si>
  <si>
    <t>AC Condensing Unit</t>
  </si>
  <si>
    <t>Water Softner</t>
  </si>
  <si>
    <t>Water Heater #1</t>
  </si>
  <si>
    <t>Exhaust Fan</t>
  </si>
  <si>
    <t>Carnes</t>
  </si>
  <si>
    <t>VBEK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</si>
</sst>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0.000"/>
    <numFmt numFmtId="166" formatCode="_(&quot;$&quot;* #,##0_);_(&quot;$&quot;* \(#,##0\);_(&quot;$&quot;* &quot;-&quot;??_);_(@_)"/>
    <numFmt numFmtId="167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textRotation="180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indent="1"/>
    </xf>
    <xf numFmtId="1" fontId="3" fillId="0" borderId="0" xfId="0" applyNumberFormat="1" applyFont="1"/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0" xfId="2" applyNumberFormat="1" applyFont="1"/>
    <xf numFmtId="165" fontId="0" fillId="0" borderId="0" xfId="0" applyNumberFormat="1"/>
    <xf numFmtId="166" fontId="0" fillId="0" borderId="0" xfId="1" applyNumberFormat="1" applyFont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1" xfId="1" applyNumberFormat="1" applyFont="1" applyBorder="1"/>
    <xf numFmtId="0" fontId="0" fillId="0" borderId="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66" fontId="2" fillId="4" borderId="1" xfId="1" applyNumberFormat="1" applyFont="1" applyFill="1" applyBorder="1"/>
    <xf numFmtId="0" fontId="4" fillId="2" borderId="0" xfId="0" applyFont="1" applyFill="1"/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49" fontId="0" fillId="0" borderId="1" xfId="0" applyNumberFormat="1" applyBorder="1"/>
    <xf numFmtId="9" fontId="0" fillId="0" borderId="1" xfId="0" applyNumberFormat="1" applyBorder="1"/>
    <xf numFmtId="0" fontId="0" fillId="5" borderId="1" xfId="0" applyFill="1" applyBorder="1"/>
    <xf numFmtId="0" fontId="5" fillId="0" borderId="1" xfId="0" applyFont="1" applyBorder="1" applyAlignment="1">
      <alignment horizontal="center" wrapText="1"/>
    </xf>
    <xf numFmtId="1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5" fillId="0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/>
    <xf numFmtId="0" fontId="0" fillId="0" borderId="1" xfId="0" applyBorder="1" applyAlignment="1">
      <alignment wrapText="1"/>
    </xf>
    <xf numFmtId="8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166" fontId="4" fillId="2" borderId="0" xfId="1" applyNumberFormat="1" applyFont="1" applyFill="1"/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6" fontId="0" fillId="5" borderId="1" xfId="1" applyNumberFormat="1" applyFont="1" applyFill="1" applyBorder="1"/>
    <xf numFmtId="0" fontId="0" fillId="5" borderId="0" xfId="0" applyFill="1"/>
    <xf numFmtId="167" fontId="2" fillId="2" borderId="0" xfId="0" applyNumberFormat="1" applyFont="1" applyFill="1" applyAlignment="1">
      <alignment horizontal="center"/>
    </xf>
    <xf numFmtId="167" fontId="0" fillId="0" borderId="1" xfId="0" applyNumberFormat="1" applyBorder="1"/>
    <xf numFmtId="167" fontId="0" fillId="0" borderId="0" xfId="0" applyNumberFormat="1"/>
    <xf numFmtId="0" fontId="4" fillId="2" borderId="0" xfId="0" applyFont="1" applyFill="1" applyAlignment="1">
      <alignment horizontal="center"/>
    </xf>
    <xf numFmtId="167" fontId="4" fillId="2" borderId="0" xfId="1" applyNumberFormat="1" applyFont="1" applyFill="1" applyAlignment="1">
      <alignment horizontal="center"/>
    </xf>
    <xf numFmtId="167" fontId="4" fillId="2" borderId="0" xfId="0" applyNumberFormat="1" applyFont="1" applyFill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textRotation="180"/>
    </xf>
    <xf numFmtId="0" fontId="0" fillId="0" borderId="1" xfId="0" applyBorder="1" applyAlignment="1">
      <alignment horizontal="center" textRotation="180"/>
    </xf>
    <xf numFmtId="49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62"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D7D"/>
      <color rgb="FFFFFF93"/>
      <color rgb="FFFFFF89"/>
      <color rgb="FFFFA3A3"/>
      <color rgb="FFFFFF81"/>
      <color rgb="FFFFFF85"/>
      <color rgb="FFFFFFA3"/>
      <color rgb="FFFFFFA7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BF15294-643F-471E-8858-54919D176AED}">
  <we:reference id="wa104051163" version="1.2.0.3" store="en-US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Layout" zoomScaleNormal="100" workbookViewId="0">
      <selection activeCell="F4" sqref="F4"/>
    </sheetView>
  </sheetViews>
  <sheetFormatPr defaultRowHeight="15" x14ac:dyDescent="0.25"/>
  <cols>
    <col min="1" max="1" width="10.85546875" customWidth="1"/>
    <col min="3" max="3" width="12.140625" customWidth="1"/>
    <col min="4" max="4" width="12.5703125" customWidth="1"/>
    <col min="5" max="5" width="7.85546875" customWidth="1"/>
    <col min="6" max="6" width="6.5703125" customWidth="1"/>
    <col min="7" max="7" width="6.7109375" customWidth="1"/>
    <col min="8" max="8" width="5.85546875" customWidth="1"/>
    <col min="9" max="9" width="9.7109375" customWidth="1"/>
    <col min="10" max="10" width="11.5703125" customWidth="1"/>
    <col min="11" max="11" width="4.7109375" customWidth="1"/>
    <col min="12" max="12" width="11" customWidth="1"/>
    <col min="13" max="13" width="12.85546875" customWidth="1"/>
  </cols>
  <sheetData>
    <row r="1" spans="1:13" s="4" customFormat="1" ht="79.5" customHeight="1" x14ac:dyDescent="0.25">
      <c r="A1" s="3" t="s">
        <v>14</v>
      </c>
      <c r="B1" s="3" t="s">
        <v>0</v>
      </c>
      <c r="C1" s="3" t="s">
        <v>1</v>
      </c>
      <c r="D1" s="3" t="s">
        <v>15</v>
      </c>
      <c r="E1" s="3" t="s">
        <v>9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10</v>
      </c>
    </row>
    <row r="2" spans="1:13" ht="74.25" customHeight="1" x14ac:dyDescent="0.25">
      <c r="A2" s="2" t="s">
        <v>11</v>
      </c>
    </row>
    <row r="3" spans="1:13" x14ac:dyDescent="0.25">
      <c r="A3" s="5" t="s">
        <v>12</v>
      </c>
      <c r="D3" t="s">
        <v>16</v>
      </c>
      <c r="E3">
        <v>2005</v>
      </c>
      <c r="F3">
        <f ca="1">YEAR(TODAY())-E3</f>
        <v>16</v>
      </c>
      <c r="G3">
        <v>15</v>
      </c>
      <c r="H3">
        <f ca="1">G3-F3</f>
        <v>-1</v>
      </c>
      <c r="I3">
        <f ca="1">YEAR(TODAY())+H3</f>
        <v>2020</v>
      </c>
      <c r="K3">
        <v>1</v>
      </c>
      <c r="M3" s="1" t="s">
        <v>19</v>
      </c>
    </row>
    <row r="4" spans="1:13" ht="30" x14ac:dyDescent="0.25">
      <c r="A4" s="5" t="s">
        <v>12</v>
      </c>
      <c r="D4" t="s">
        <v>16</v>
      </c>
      <c r="E4">
        <v>2005</v>
      </c>
      <c r="F4">
        <f ca="1">YEAR(TODAY())-E4</f>
        <v>16</v>
      </c>
      <c r="G4">
        <v>15</v>
      </c>
      <c r="H4">
        <f ca="1">G4-F4</f>
        <v>-1</v>
      </c>
      <c r="I4">
        <f ca="1">YEAR(TODAY())+H4</f>
        <v>2020</v>
      </c>
      <c r="K4">
        <v>1</v>
      </c>
      <c r="M4" s="1" t="s">
        <v>20</v>
      </c>
    </row>
    <row r="5" spans="1:13" ht="30" x14ac:dyDescent="0.25">
      <c r="A5" s="5" t="s">
        <v>12</v>
      </c>
      <c r="D5" t="s">
        <v>17</v>
      </c>
      <c r="E5">
        <v>2016</v>
      </c>
      <c r="F5">
        <f ca="1">YEAR(TODAY())-E5</f>
        <v>5</v>
      </c>
      <c r="G5">
        <v>15</v>
      </c>
      <c r="H5">
        <f ca="1">G5-F5</f>
        <v>10</v>
      </c>
      <c r="I5">
        <f ca="1">YEAR(TODAY())+H5</f>
        <v>2031</v>
      </c>
      <c r="K5">
        <v>1</v>
      </c>
      <c r="M5" s="1" t="s">
        <v>21</v>
      </c>
    </row>
    <row r="6" spans="1:13" x14ac:dyDescent="0.25">
      <c r="A6" s="5" t="s">
        <v>12</v>
      </c>
      <c r="D6" t="s">
        <v>18</v>
      </c>
      <c r="E6">
        <v>2020</v>
      </c>
      <c r="F6">
        <f ca="1">YEAR(TODAY())-E6</f>
        <v>1</v>
      </c>
      <c r="G6">
        <v>15</v>
      </c>
      <c r="H6">
        <f ca="1">G6-F6</f>
        <v>14</v>
      </c>
      <c r="I6">
        <f ca="1">YEAR(TODAY())+H6</f>
        <v>2035</v>
      </c>
      <c r="K6">
        <v>1</v>
      </c>
      <c r="M6" s="1" t="s">
        <v>18</v>
      </c>
    </row>
    <row r="8" spans="1:13" x14ac:dyDescent="0.25">
      <c r="A8" s="2" t="s">
        <v>13</v>
      </c>
    </row>
    <row r="9" spans="1:13" ht="30" x14ac:dyDescent="0.25">
      <c r="A9" s="5" t="s">
        <v>22</v>
      </c>
      <c r="D9" t="s">
        <v>23</v>
      </c>
      <c r="E9">
        <v>2016</v>
      </c>
      <c r="F9">
        <f ca="1">YEAR(TODAY())-E9</f>
        <v>5</v>
      </c>
      <c r="G9">
        <v>20</v>
      </c>
      <c r="H9">
        <f ca="1">G9-F9</f>
        <v>15</v>
      </c>
      <c r="I9">
        <f ca="1">YEAR(TODAY())+H9</f>
        <v>2036</v>
      </c>
      <c r="K9">
        <v>1</v>
      </c>
      <c r="M9" s="1" t="s">
        <v>24</v>
      </c>
    </row>
    <row r="12" spans="1:13" x14ac:dyDescent="0.25">
      <c r="A12" s="2" t="s">
        <v>25</v>
      </c>
    </row>
    <row r="13" spans="1:13" ht="30" x14ac:dyDescent="0.25">
      <c r="A13" s="6" t="s">
        <v>26</v>
      </c>
      <c r="D13" t="s">
        <v>16</v>
      </c>
      <c r="E13">
        <v>2004</v>
      </c>
      <c r="F13">
        <f ca="1">YEAR(TODAY())-E13</f>
        <v>17</v>
      </c>
      <c r="G13">
        <v>30</v>
      </c>
      <c r="H13">
        <f ca="1">G13-F13</f>
        <v>13</v>
      </c>
      <c r="I13">
        <f ca="1">YEAR(TODAY())+H13</f>
        <v>2034</v>
      </c>
    </row>
    <row r="14" spans="1:13" x14ac:dyDescent="0.25">
      <c r="A14" s="5" t="s">
        <v>27</v>
      </c>
      <c r="D14" t="s">
        <v>23</v>
      </c>
      <c r="E14">
        <v>1999</v>
      </c>
      <c r="F14">
        <f ca="1">YEAR(TODAY())-E14</f>
        <v>22</v>
      </c>
      <c r="G14">
        <v>30</v>
      </c>
      <c r="H14">
        <f ca="1">G14-F14</f>
        <v>8</v>
      </c>
      <c r="I14">
        <f ca="1">YEAR(TODAY())+H14</f>
        <v>2029</v>
      </c>
    </row>
    <row r="15" spans="1:13" x14ac:dyDescent="0.25">
      <c r="A15" s="5" t="s">
        <v>28</v>
      </c>
      <c r="D15" t="s">
        <v>23</v>
      </c>
      <c r="E15">
        <v>2017</v>
      </c>
      <c r="F15">
        <f ca="1">YEAR(TODAY())-E15</f>
        <v>4</v>
      </c>
      <c r="G15">
        <v>30</v>
      </c>
      <c r="H15">
        <f ca="1">G15-F15</f>
        <v>26</v>
      </c>
      <c r="I15">
        <f ca="1">YEAR(TODAY())+H15</f>
        <v>2047</v>
      </c>
    </row>
    <row r="16" spans="1:13" x14ac:dyDescent="0.25">
      <c r="A16" s="5" t="s">
        <v>29</v>
      </c>
      <c r="D16" t="s">
        <v>17</v>
      </c>
      <c r="E16">
        <v>2016</v>
      </c>
      <c r="F16">
        <f ca="1">YEAR(TODAY())-E16</f>
        <v>5</v>
      </c>
      <c r="G16">
        <v>30</v>
      </c>
      <c r="H16">
        <f ca="1">G16-F16</f>
        <v>25</v>
      </c>
      <c r="I16">
        <f ca="1">YEAR(TODAY())+H16</f>
        <v>2046</v>
      </c>
    </row>
    <row r="19" spans="1:12" x14ac:dyDescent="0.25">
      <c r="A19" s="7" t="s">
        <v>30</v>
      </c>
    </row>
    <row r="20" spans="1:12" x14ac:dyDescent="0.25">
      <c r="G20">
        <v>20</v>
      </c>
    </row>
    <row r="22" spans="1:12" x14ac:dyDescent="0.25">
      <c r="A22" s="2" t="s">
        <v>31</v>
      </c>
    </row>
    <row r="23" spans="1:12" x14ac:dyDescent="0.25">
      <c r="A23" s="5" t="s">
        <v>22</v>
      </c>
      <c r="D23" t="s">
        <v>40</v>
      </c>
      <c r="E23">
        <v>1999</v>
      </c>
      <c r="F23">
        <f ca="1">YEAR(TODAY())-E23</f>
        <v>22</v>
      </c>
      <c r="G23">
        <v>30</v>
      </c>
      <c r="H23">
        <f ca="1">G23-F23</f>
        <v>8</v>
      </c>
      <c r="I23">
        <f ca="1">YEAR(TODAY())+H23</f>
        <v>2029</v>
      </c>
    </row>
    <row r="25" spans="1:12" x14ac:dyDescent="0.25">
      <c r="A25" s="2" t="s">
        <v>41</v>
      </c>
    </row>
    <row r="26" spans="1:12" x14ac:dyDescent="0.25">
      <c r="A26" s="8" t="s">
        <v>42</v>
      </c>
      <c r="D26" t="s">
        <v>43</v>
      </c>
      <c r="E26">
        <v>2012</v>
      </c>
      <c r="F26">
        <f ca="1">YEAR(TODAY())-E26</f>
        <v>9</v>
      </c>
      <c r="G26">
        <v>15</v>
      </c>
      <c r="H26">
        <f ca="1">G26-F26</f>
        <v>6</v>
      </c>
      <c r="I26">
        <f ca="1">YEAR(TODAY())+H26</f>
        <v>2027</v>
      </c>
      <c r="J26">
        <v>1100</v>
      </c>
      <c r="K26">
        <v>5</v>
      </c>
      <c r="L26">
        <f>J26*K26</f>
        <v>5500</v>
      </c>
    </row>
    <row r="27" spans="1:12" x14ac:dyDescent="0.25">
      <c r="A27" s="2"/>
    </row>
    <row r="28" spans="1:12" x14ac:dyDescent="0.25">
      <c r="A28" s="2" t="s">
        <v>32</v>
      </c>
    </row>
    <row r="29" spans="1:12" x14ac:dyDescent="0.25">
      <c r="A29" s="8" t="s">
        <v>45</v>
      </c>
      <c r="D29" t="s">
        <v>44</v>
      </c>
      <c r="E29">
        <v>2016</v>
      </c>
      <c r="F29">
        <f ca="1">YEAR(TODAY())-E29</f>
        <v>5</v>
      </c>
      <c r="G29">
        <v>10</v>
      </c>
      <c r="H29">
        <f ca="1">G29-F29</f>
        <v>5</v>
      </c>
      <c r="I29">
        <f ca="1">YEAR(TODAY())+H29</f>
        <v>2026</v>
      </c>
    </row>
    <row r="30" spans="1:12" x14ac:dyDescent="0.25">
      <c r="A30" s="8" t="s">
        <v>45</v>
      </c>
      <c r="D30" t="s">
        <v>48</v>
      </c>
      <c r="E30">
        <v>2016</v>
      </c>
      <c r="F30">
        <f ca="1">YEAR(TODAY())-E30</f>
        <v>5</v>
      </c>
      <c r="G30">
        <v>10</v>
      </c>
      <c r="H30">
        <f ca="1">G30-F30</f>
        <v>5</v>
      </c>
      <c r="I30">
        <f ca="1">YEAR(TODAY())+H30</f>
        <v>2026</v>
      </c>
    </row>
    <row r="32" spans="1:12" x14ac:dyDescent="0.25">
      <c r="A32" s="2" t="s">
        <v>33</v>
      </c>
    </row>
    <row r="33" spans="1:11" x14ac:dyDescent="0.25">
      <c r="A33" s="9" t="s">
        <v>12</v>
      </c>
      <c r="D33" t="s">
        <v>16</v>
      </c>
      <c r="E33">
        <v>2004</v>
      </c>
      <c r="F33">
        <f ca="1">YEAR(TODAY())-E33</f>
        <v>17</v>
      </c>
      <c r="G33">
        <v>20</v>
      </c>
      <c r="H33">
        <f ca="1">G33-F33</f>
        <v>3</v>
      </c>
      <c r="I33">
        <f ca="1">YEAR(TODAY())+H33</f>
        <v>2024</v>
      </c>
      <c r="K33">
        <v>18</v>
      </c>
    </row>
    <row r="34" spans="1:11" x14ac:dyDescent="0.25">
      <c r="A34" s="5" t="s">
        <v>46</v>
      </c>
      <c r="D34" t="s">
        <v>17</v>
      </c>
      <c r="E34">
        <v>2016</v>
      </c>
      <c r="F34">
        <f ca="1">YEAR(TODAY())-E34</f>
        <v>5</v>
      </c>
      <c r="G34">
        <v>20</v>
      </c>
      <c r="H34">
        <f ca="1">G34-F34</f>
        <v>15</v>
      </c>
      <c r="I34">
        <f ca="1">YEAR(TODAY())+H34</f>
        <v>2036</v>
      </c>
      <c r="K34">
        <v>21</v>
      </c>
    </row>
    <row r="37" spans="1:11" x14ac:dyDescent="0.25">
      <c r="A37" s="2" t="s">
        <v>34</v>
      </c>
    </row>
    <row r="38" spans="1:11" x14ac:dyDescent="0.25">
      <c r="G38">
        <v>20</v>
      </c>
    </row>
    <row r="41" spans="1:11" x14ac:dyDescent="0.25">
      <c r="A41" s="2" t="s">
        <v>35</v>
      </c>
    </row>
    <row r="42" spans="1:11" x14ac:dyDescent="0.25">
      <c r="G42">
        <v>15</v>
      </c>
    </row>
    <row r="44" spans="1:11" x14ac:dyDescent="0.25">
      <c r="A44" s="2" t="s">
        <v>47</v>
      </c>
      <c r="K44">
        <v>1</v>
      </c>
    </row>
    <row r="45" spans="1:11" x14ac:dyDescent="0.25">
      <c r="A45" s="2"/>
      <c r="G45">
        <v>15</v>
      </c>
    </row>
    <row r="46" spans="1:11" x14ac:dyDescent="0.25">
      <c r="A46" s="2"/>
    </row>
    <row r="47" spans="1:11" x14ac:dyDescent="0.25">
      <c r="A47" s="2" t="s">
        <v>36</v>
      </c>
    </row>
    <row r="48" spans="1:11" x14ac:dyDescent="0.25">
      <c r="A48" s="2"/>
      <c r="G48">
        <v>10</v>
      </c>
    </row>
    <row r="49" spans="1:12" x14ac:dyDescent="0.25">
      <c r="A49" s="2"/>
    </row>
    <row r="50" spans="1:12" x14ac:dyDescent="0.25">
      <c r="A50" s="2"/>
    </row>
    <row r="51" spans="1:12" x14ac:dyDescent="0.25">
      <c r="A51" s="2" t="s">
        <v>39</v>
      </c>
    </row>
    <row r="52" spans="1:12" ht="45" x14ac:dyDescent="0.25">
      <c r="A52" s="1" t="s">
        <v>49</v>
      </c>
      <c r="D52" t="s">
        <v>51</v>
      </c>
      <c r="E52">
        <v>2016</v>
      </c>
      <c r="F52">
        <f ca="1">YEAR(TODAY())-E52</f>
        <v>5</v>
      </c>
      <c r="G52">
        <v>15</v>
      </c>
      <c r="H52">
        <f ca="1">G52-F52</f>
        <v>10</v>
      </c>
      <c r="I52">
        <f ca="1">YEAR(TODAY())+H52</f>
        <v>2031</v>
      </c>
      <c r="J52">
        <v>100</v>
      </c>
      <c r="K52">
        <v>2</v>
      </c>
      <c r="L52">
        <f>J52*K52</f>
        <v>200</v>
      </c>
    </row>
    <row r="53" spans="1:12" x14ac:dyDescent="0.25">
      <c r="A53" t="s">
        <v>50</v>
      </c>
      <c r="D53" t="s">
        <v>52</v>
      </c>
      <c r="E53">
        <v>1999</v>
      </c>
      <c r="F53">
        <f ca="1">YEAR(TODAY())-E53</f>
        <v>22</v>
      </c>
      <c r="G53">
        <v>15</v>
      </c>
      <c r="H53">
        <f ca="1">G53-F53</f>
        <v>-7</v>
      </c>
      <c r="I53">
        <f ca="1">YEAR(TODAY())+H53</f>
        <v>2014</v>
      </c>
      <c r="J53">
        <v>100</v>
      </c>
      <c r="K53">
        <v>3</v>
      </c>
      <c r="L53">
        <f>J53*K53</f>
        <v>300</v>
      </c>
    </row>
    <row r="55" spans="1:12" x14ac:dyDescent="0.25">
      <c r="A55" s="2" t="s">
        <v>37</v>
      </c>
      <c r="G55">
        <v>15</v>
      </c>
    </row>
    <row r="59" spans="1:12" x14ac:dyDescent="0.25">
      <c r="A59" s="2" t="s">
        <v>38</v>
      </c>
      <c r="G59">
        <v>15</v>
      </c>
    </row>
  </sheetData>
  <conditionalFormatting sqref="I3">
    <cfRule type="expression" dxfId="161" priority="56">
      <formula>H3&lt;0</formula>
    </cfRule>
    <cfRule type="expression" dxfId="160" priority="57" stopIfTrue="1">
      <formula>H3&lt;2</formula>
    </cfRule>
    <cfRule type="expression" dxfId="159" priority="58" stopIfTrue="1">
      <formula>H3&lt;5</formula>
    </cfRule>
    <cfRule type="expression" dxfId="158" priority="59" stopIfTrue="1">
      <formula>H3&lt;10</formula>
    </cfRule>
    <cfRule type="expression" dxfId="157" priority="60">
      <formula>H3&gt;10</formula>
    </cfRule>
  </conditionalFormatting>
  <conditionalFormatting sqref="I4:I6">
    <cfRule type="expression" dxfId="156" priority="51">
      <formula>H4&lt;0</formula>
    </cfRule>
    <cfRule type="expression" dxfId="155" priority="52" stopIfTrue="1">
      <formula>H4&lt;2</formula>
    </cfRule>
    <cfRule type="expression" dxfId="154" priority="53" stopIfTrue="1">
      <formula>H4&lt;5</formula>
    </cfRule>
    <cfRule type="expression" dxfId="153" priority="54" stopIfTrue="1">
      <formula>H4&lt;10</formula>
    </cfRule>
    <cfRule type="expression" dxfId="152" priority="55">
      <formula>H4&gt;10</formula>
    </cfRule>
  </conditionalFormatting>
  <conditionalFormatting sqref="I9">
    <cfRule type="expression" dxfId="151" priority="46">
      <formula>H9&lt;0</formula>
    </cfRule>
    <cfRule type="expression" dxfId="150" priority="47" stopIfTrue="1">
      <formula>H9&lt;2</formula>
    </cfRule>
    <cfRule type="expression" dxfId="149" priority="48" stopIfTrue="1">
      <formula>H9&lt;5</formula>
    </cfRule>
    <cfRule type="expression" dxfId="148" priority="49" stopIfTrue="1">
      <formula>H9&lt;10</formula>
    </cfRule>
    <cfRule type="expression" dxfId="147" priority="50">
      <formula>H9&gt;10</formula>
    </cfRule>
  </conditionalFormatting>
  <conditionalFormatting sqref="I13:I16">
    <cfRule type="expression" dxfId="146" priority="41">
      <formula>H13&lt;0</formula>
    </cfRule>
    <cfRule type="expression" dxfId="145" priority="42" stopIfTrue="1">
      <formula>H13&lt;2</formula>
    </cfRule>
    <cfRule type="expression" dxfId="144" priority="43" stopIfTrue="1">
      <formula>H13&lt;5</formula>
    </cfRule>
    <cfRule type="expression" dxfId="143" priority="44" stopIfTrue="1">
      <formula>H13&lt;10</formula>
    </cfRule>
    <cfRule type="expression" dxfId="142" priority="45">
      <formula>H13&gt;10</formula>
    </cfRule>
  </conditionalFormatting>
  <conditionalFormatting sqref="I23">
    <cfRule type="expression" dxfId="141" priority="36">
      <formula>H23&lt;0</formula>
    </cfRule>
    <cfRule type="expression" dxfId="140" priority="37" stopIfTrue="1">
      <formula>H23&lt;2</formula>
    </cfRule>
    <cfRule type="expression" dxfId="139" priority="38" stopIfTrue="1">
      <formula>H23&lt;5</formula>
    </cfRule>
    <cfRule type="expression" dxfId="138" priority="39" stopIfTrue="1">
      <formula>H23&lt;10</formula>
    </cfRule>
    <cfRule type="expression" dxfId="137" priority="40">
      <formula>H23&gt;10</formula>
    </cfRule>
  </conditionalFormatting>
  <conditionalFormatting sqref="I26">
    <cfRule type="expression" dxfId="136" priority="31">
      <formula>H26&lt;0</formula>
    </cfRule>
    <cfRule type="expression" dxfId="135" priority="32" stopIfTrue="1">
      <formula>H26&lt;2</formula>
    </cfRule>
    <cfRule type="expression" dxfId="134" priority="33" stopIfTrue="1">
      <formula>H26&lt;5</formula>
    </cfRule>
    <cfRule type="expression" dxfId="133" priority="34" stopIfTrue="1">
      <formula>H26&lt;10</formula>
    </cfRule>
    <cfRule type="expression" dxfId="132" priority="35">
      <formula>H26&gt;10</formula>
    </cfRule>
  </conditionalFormatting>
  <conditionalFormatting sqref="I29">
    <cfRule type="expression" dxfId="131" priority="26">
      <formula>H29&lt;0</formula>
    </cfRule>
    <cfRule type="expression" dxfId="130" priority="27" stopIfTrue="1">
      <formula>H29&lt;2</formula>
    </cfRule>
    <cfRule type="expression" dxfId="129" priority="28" stopIfTrue="1">
      <formula>H29&lt;5</formula>
    </cfRule>
    <cfRule type="expression" dxfId="128" priority="29" stopIfTrue="1">
      <formula>H29&lt;10</formula>
    </cfRule>
    <cfRule type="expression" dxfId="127" priority="30">
      <formula>H29&gt;10</formula>
    </cfRule>
  </conditionalFormatting>
  <conditionalFormatting sqref="I33:I34">
    <cfRule type="expression" dxfId="126" priority="21">
      <formula>H33&lt;0</formula>
    </cfRule>
    <cfRule type="expression" dxfId="125" priority="22" stopIfTrue="1">
      <formula>H33&lt;2</formula>
    </cfRule>
    <cfRule type="expression" dxfId="124" priority="23" stopIfTrue="1">
      <formula>H33&lt;5</formula>
    </cfRule>
    <cfRule type="expression" dxfId="123" priority="24" stopIfTrue="1">
      <formula>H33&lt;10</formula>
    </cfRule>
    <cfRule type="expression" dxfId="122" priority="25">
      <formula>H33&gt;10</formula>
    </cfRule>
  </conditionalFormatting>
  <conditionalFormatting sqref="L26">
    <cfRule type="expression" dxfId="121" priority="16">
      <formula>H26&lt;0</formula>
    </cfRule>
    <cfRule type="expression" dxfId="120" priority="17" stopIfTrue="1">
      <formula>H26&lt;2</formula>
    </cfRule>
    <cfRule type="expression" dxfId="119" priority="18" stopIfTrue="1">
      <formula>H26&lt;5</formula>
    </cfRule>
    <cfRule type="expression" dxfId="118" priority="19" stopIfTrue="1">
      <formula>H26&lt;10</formula>
    </cfRule>
    <cfRule type="expression" dxfId="117" priority="20">
      <formula>H26&gt;10</formula>
    </cfRule>
  </conditionalFormatting>
  <conditionalFormatting sqref="I30">
    <cfRule type="expression" dxfId="116" priority="11">
      <formula>H30&lt;0</formula>
    </cfRule>
    <cfRule type="expression" dxfId="115" priority="12" stopIfTrue="1">
      <formula>H30&lt;2</formula>
    </cfRule>
    <cfRule type="expression" dxfId="114" priority="13" stopIfTrue="1">
      <formula>H30&lt;5</formula>
    </cfRule>
    <cfRule type="expression" dxfId="113" priority="14" stopIfTrue="1">
      <formula>H30&lt;10</formula>
    </cfRule>
    <cfRule type="expression" dxfId="112" priority="15">
      <formula>H30&gt;10</formula>
    </cfRule>
  </conditionalFormatting>
  <conditionalFormatting sqref="I52:I53">
    <cfRule type="expression" dxfId="111" priority="6">
      <formula>H52&lt;0</formula>
    </cfRule>
    <cfRule type="expression" dxfId="110" priority="7" stopIfTrue="1">
      <formula>H52&lt;2</formula>
    </cfRule>
    <cfRule type="expression" dxfId="109" priority="8" stopIfTrue="1">
      <formula>H52&lt;5</formula>
    </cfRule>
    <cfRule type="expression" dxfId="108" priority="9" stopIfTrue="1">
      <formula>H52&lt;10</formula>
    </cfRule>
    <cfRule type="expression" dxfId="107" priority="10">
      <formula>H52&gt;10</formula>
    </cfRule>
  </conditionalFormatting>
  <conditionalFormatting sqref="L52:L53">
    <cfRule type="expression" dxfId="106" priority="1">
      <formula>H52&lt;0</formula>
    </cfRule>
    <cfRule type="expression" dxfId="105" priority="2" stopIfTrue="1">
      <formula>H52&lt;2</formula>
    </cfRule>
    <cfRule type="expression" dxfId="104" priority="3" stopIfTrue="1">
      <formula>H52&lt;5</formula>
    </cfRule>
    <cfRule type="expression" dxfId="103" priority="4" stopIfTrue="1">
      <formula>H52&lt;10</formula>
    </cfRule>
    <cfRule type="expression" dxfId="102" priority="5">
      <formula>H52&gt;10</formula>
    </cfRule>
  </conditionalFormatting>
  <pageMargins left="0.7" right="0.7" top="0.75" bottom="0.75" header="0.3" footer="0.3"/>
  <pageSetup orientation="landscape" r:id="rId1"/>
  <headerFooter>
    <oddHeader>&amp;C&amp;"-,Bold"&amp;14MCDS Equipment Life Expectancy/Replacement Cost Projections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B8" sqref="B8:O10"/>
    </sheetView>
  </sheetViews>
  <sheetFormatPr defaultRowHeight="15" x14ac:dyDescent="0.25"/>
  <cols>
    <col min="2" max="2" width="18" bestFit="1" customWidth="1"/>
    <col min="3" max="3" width="13.28515625" bestFit="1" customWidth="1"/>
    <col min="4" max="4" width="20.140625" bestFit="1" customWidth="1"/>
    <col min="5" max="5" width="11.28515625" bestFit="1" customWidth="1"/>
    <col min="6" max="6" width="7" bestFit="1" customWidth="1"/>
    <col min="7" max="7" width="13.28515625" bestFit="1" customWidth="1"/>
    <col min="8" max="8" width="13.5703125" style="16" bestFit="1" customWidth="1"/>
    <col min="9" max="9" width="5" bestFit="1" customWidth="1"/>
    <col min="10" max="10" width="4.42578125" bestFit="1" customWidth="1"/>
    <col min="11" max="11" width="10.7109375" bestFit="1" customWidth="1"/>
    <col min="12" max="12" width="14.28515625" bestFit="1" customWidth="1"/>
    <col min="13" max="13" width="14.28515625" customWidth="1"/>
    <col min="14" max="14" width="21.85546875" style="19" bestFit="1" customWidth="1"/>
    <col min="15" max="15" width="24.5703125" style="19" bestFit="1" customWidth="1"/>
  </cols>
  <sheetData>
    <row r="1" spans="1:15" x14ac:dyDescent="0.25">
      <c r="B1" s="12" t="s">
        <v>15</v>
      </c>
      <c r="C1" s="14" t="s">
        <v>53</v>
      </c>
      <c r="D1" s="14" t="s">
        <v>87</v>
      </c>
      <c r="E1" s="14" t="s">
        <v>1</v>
      </c>
      <c r="F1" s="14" t="s">
        <v>159</v>
      </c>
      <c r="G1" s="14" t="s">
        <v>167</v>
      </c>
      <c r="H1" s="14" t="s">
        <v>55</v>
      </c>
      <c r="I1" s="10" t="s">
        <v>75</v>
      </c>
      <c r="J1" s="12" t="s">
        <v>2</v>
      </c>
      <c r="K1" s="14" t="s">
        <v>128</v>
      </c>
      <c r="L1" s="14" t="s">
        <v>4</v>
      </c>
      <c r="M1" s="14" t="s">
        <v>201</v>
      </c>
      <c r="N1" s="26" t="s">
        <v>169</v>
      </c>
      <c r="O1" s="26" t="s">
        <v>170</v>
      </c>
    </row>
    <row r="2" spans="1:15" x14ac:dyDescent="0.25">
      <c r="A2" s="66" t="s">
        <v>76</v>
      </c>
      <c r="B2" s="24" t="s">
        <v>156</v>
      </c>
      <c r="C2" s="24" t="s">
        <v>12</v>
      </c>
      <c r="D2" s="24" t="s">
        <v>157</v>
      </c>
      <c r="E2" s="24" t="s">
        <v>158</v>
      </c>
      <c r="F2" s="24">
        <v>310000</v>
      </c>
      <c r="G2" s="24">
        <v>17.5</v>
      </c>
      <c r="H2" s="24" t="s">
        <v>18</v>
      </c>
      <c r="I2" s="24">
        <v>2020</v>
      </c>
      <c r="J2" s="24">
        <f ca="1">(YEAR(TODAY())-I2)</f>
        <v>1</v>
      </c>
      <c r="K2" s="24">
        <v>15</v>
      </c>
      <c r="L2" s="24">
        <f ca="1">IF(J2&lt;K2,K2-J2,0)</f>
        <v>14</v>
      </c>
      <c r="M2" s="24">
        <f>I2+K2</f>
        <v>2035</v>
      </c>
      <c r="N2" s="29">
        <v>45000</v>
      </c>
      <c r="O2" s="29">
        <f ca="1">(FV(0.02,(YEAR(TODAY())-2020),0,-N2))</f>
        <v>45900</v>
      </c>
    </row>
    <row r="3" spans="1:15" x14ac:dyDescent="0.25">
      <c r="A3" s="66"/>
      <c r="B3" s="24" t="s">
        <v>251</v>
      </c>
      <c r="C3" s="24" t="s">
        <v>12</v>
      </c>
      <c r="D3" s="24" t="s">
        <v>168</v>
      </c>
      <c r="E3" s="24" t="s">
        <v>162</v>
      </c>
      <c r="F3" s="24" t="s">
        <v>64</v>
      </c>
      <c r="G3" s="24">
        <v>40</v>
      </c>
      <c r="H3" s="24" t="s">
        <v>16</v>
      </c>
      <c r="I3" s="24">
        <v>2005</v>
      </c>
      <c r="J3" s="24">
        <f ca="1">(YEAR(TODAY())-I3)</f>
        <v>16</v>
      </c>
      <c r="K3" s="24">
        <v>15</v>
      </c>
      <c r="L3" s="24">
        <f ca="1">IF(J3&lt;K3,K3-J3,0)</f>
        <v>0</v>
      </c>
      <c r="M3" s="24">
        <f t="shared" ref="M3:M10" si="0">I3+K3</f>
        <v>2020</v>
      </c>
      <c r="N3" s="29">
        <v>90000</v>
      </c>
      <c r="O3" s="29">
        <f ca="1">(FV(0.02,(YEAR(TODAY())-2020),0,-N3))</f>
        <v>91800</v>
      </c>
    </row>
    <row r="4" spans="1:15" x14ac:dyDescent="0.25">
      <c r="A4" s="66"/>
      <c r="B4" s="24" t="s">
        <v>251</v>
      </c>
      <c r="C4" s="24" t="s">
        <v>12</v>
      </c>
      <c r="D4" s="24" t="s">
        <v>163</v>
      </c>
      <c r="E4" s="24" t="s">
        <v>164</v>
      </c>
      <c r="F4" s="24">
        <v>400000</v>
      </c>
      <c r="G4" s="24">
        <v>25</v>
      </c>
      <c r="H4" s="24" t="s">
        <v>160</v>
      </c>
      <c r="I4" s="24">
        <v>2005</v>
      </c>
      <c r="J4" s="24">
        <f ca="1">(YEAR(TODAY())-I4)</f>
        <v>16</v>
      </c>
      <c r="K4" s="24">
        <v>15</v>
      </c>
      <c r="L4" s="24">
        <f ca="1">IF(J4&lt;K4,K4-J4,0)</f>
        <v>0</v>
      </c>
      <c r="M4" s="24">
        <f t="shared" si="0"/>
        <v>2020</v>
      </c>
      <c r="N4" s="29">
        <v>60000</v>
      </c>
      <c r="O4" s="29">
        <f ca="1">(FV(0.02,(YEAR(TODAY())-2020),0,-N4))</f>
        <v>61200</v>
      </c>
    </row>
    <row r="5" spans="1:15" x14ac:dyDescent="0.25">
      <c r="A5" s="66"/>
      <c r="B5" s="24" t="s">
        <v>161</v>
      </c>
      <c r="C5" s="24" t="s">
        <v>12</v>
      </c>
      <c r="D5" s="24" t="s">
        <v>165</v>
      </c>
      <c r="E5" s="24" t="s">
        <v>166</v>
      </c>
      <c r="F5" s="24">
        <v>800000</v>
      </c>
      <c r="G5" s="24">
        <v>40</v>
      </c>
      <c r="H5" s="24" t="s">
        <v>17</v>
      </c>
      <c r="I5" s="24">
        <v>2016</v>
      </c>
      <c r="J5" s="24">
        <f ca="1">(YEAR(TODAY())-I5)</f>
        <v>5</v>
      </c>
      <c r="K5" s="24">
        <v>15</v>
      </c>
      <c r="L5" s="24">
        <f ca="1">IF(J5&lt;K5,K5-J5,0)</f>
        <v>10</v>
      </c>
      <c r="M5" s="24">
        <f t="shared" si="0"/>
        <v>2031</v>
      </c>
      <c r="N5" s="29">
        <v>90000</v>
      </c>
      <c r="O5" s="29">
        <f ca="1">(FV(0.02,(YEAR(TODAY())-2020),0,-N5))</f>
        <v>91800</v>
      </c>
    </row>
    <row r="6" spans="1:15" x14ac:dyDescent="0.25">
      <c r="A6" s="24"/>
      <c r="B6" s="24"/>
      <c r="C6" s="24"/>
      <c r="D6" s="24"/>
      <c r="E6" s="24"/>
      <c r="F6" s="24"/>
      <c r="G6" s="24"/>
      <c r="H6" s="39"/>
      <c r="I6" s="24"/>
      <c r="J6" s="24"/>
      <c r="K6" s="24"/>
      <c r="L6" s="24"/>
      <c r="M6" s="40"/>
      <c r="N6" s="29"/>
      <c r="O6" s="29"/>
    </row>
    <row r="7" spans="1:15" ht="15" customHeight="1" x14ac:dyDescent="0.25">
      <c r="A7" s="66" t="s">
        <v>176</v>
      </c>
      <c r="B7" s="24" t="s">
        <v>156</v>
      </c>
      <c r="C7" s="24" t="s">
        <v>171</v>
      </c>
      <c r="D7" s="24" t="s">
        <v>177</v>
      </c>
      <c r="E7" s="24" t="s">
        <v>178</v>
      </c>
      <c r="F7" s="24"/>
      <c r="G7" s="24"/>
      <c r="H7" s="39" t="s">
        <v>18</v>
      </c>
      <c r="I7" s="24">
        <v>2020</v>
      </c>
      <c r="J7" s="24">
        <f ca="1">(YEAR(TODAY())-I7)</f>
        <v>1</v>
      </c>
      <c r="K7" s="24">
        <v>15</v>
      </c>
      <c r="L7" s="24">
        <f ca="1">IF(J7&lt;K7,K7-J7,0)</f>
        <v>14</v>
      </c>
      <c r="M7" s="24">
        <f t="shared" si="0"/>
        <v>2035</v>
      </c>
      <c r="N7" s="29">
        <v>16000</v>
      </c>
      <c r="O7" s="29">
        <f ca="1">(FV(0.02,(YEAR(TODAY())-2020),0,-N7))</f>
        <v>16320</v>
      </c>
    </row>
    <row r="8" spans="1:15" x14ac:dyDescent="0.25">
      <c r="A8" s="66"/>
      <c r="B8" s="24" t="s">
        <v>251</v>
      </c>
      <c r="C8" s="24" t="s">
        <v>172</v>
      </c>
      <c r="D8" s="24" t="s">
        <v>174</v>
      </c>
      <c r="E8" s="24"/>
      <c r="F8" s="24"/>
      <c r="G8" s="24"/>
      <c r="H8" s="39" t="s">
        <v>173</v>
      </c>
      <c r="I8" s="24">
        <v>2005</v>
      </c>
      <c r="J8" s="24">
        <f ca="1">(YEAR(TODAY())-I8)</f>
        <v>16</v>
      </c>
      <c r="K8" s="24">
        <v>15</v>
      </c>
      <c r="L8" s="24">
        <f ca="1">IF(J8&lt;K8,K8-J8,0)</f>
        <v>0</v>
      </c>
      <c r="M8" s="24">
        <f t="shared" si="0"/>
        <v>2020</v>
      </c>
      <c r="N8" s="29">
        <v>20000</v>
      </c>
      <c r="O8" s="29">
        <f ca="1">(FV(0.02,(YEAR(TODAY())-2020),0,-N8))</f>
        <v>20400</v>
      </c>
    </row>
    <row r="9" spans="1:15" x14ac:dyDescent="0.25">
      <c r="A9" s="66"/>
      <c r="B9" s="24" t="s">
        <v>251</v>
      </c>
      <c r="C9" s="24" t="s">
        <v>172</v>
      </c>
      <c r="D9" s="24" t="s">
        <v>175</v>
      </c>
      <c r="E9" s="24"/>
      <c r="F9" s="24"/>
      <c r="G9" s="24"/>
      <c r="H9" s="39" t="s">
        <v>160</v>
      </c>
      <c r="I9" s="24">
        <v>2005</v>
      </c>
      <c r="J9" s="24">
        <f ca="1">(YEAR(TODAY())-I9)</f>
        <v>16</v>
      </c>
      <c r="K9" s="24">
        <v>15</v>
      </c>
      <c r="L9" s="24">
        <f ca="1">IF(J9&lt;K9,K9-J9,0)</f>
        <v>0</v>
      </c>
      <c r="M9" s="24">
        <f t="shared" si="0"/>
        <v>2020</v>
      </c>
      <c r="N9" s="29">
        <v>20000</v>
      </c>
      <c r="O9" s="29">
        <f ca="1">(FV(0.02,(YEAR(TODAY())-2020),0,-N9))</f>
        <v>20400</v>
      </c>
    </row>
    <row r="10" spans="1:15" x14ac:dyDescent="0.25">
      <c r="A10" s="66"/>
      <c r="B10" s="30" t="s">
        <v>246</v>
      </c>
      <c r="C10" s="30" t="s">
        <v>247</v>
      </c>
      <c r="D10" s="30" t="s">
        <v>248</v>
      </c>
      <c r="E10" s="30" t="s">
        <v>249</v>
      </c>
      <c r="F10" s="24"/>
      <c r="G10" s="24"/>
      <c r="H10" s="39" t="s">
        <v>250</v>
      </c>
      <c r="I10" s="30">
        <v>2001</v>
      </c>
      <c r="J10" s="30">
        <f ca="1">(YEAR(TODAY())-I10)</f>
        <v>20</v>
      </c>
      <c r="K10" s="30">
        <v>15</v>
      </c>
      <c r="L10" s="30">
        <f ca="1">IF(J10&lt;K10,K10-J10,0)</f>
        <v>0</v>
      </c>
      <c r="M10" s="30">
        <f t="shared" si="0"/>
        <v>2016</v>
      </c>
      <c r="N10" s="29">
        <v>10000</v>
      </c>
      <c r="O10" s="29">
        <f ca="1">(FV(0.02,(YEAR(TODAY())-2020),0,-N10))</f>
        <v>10200</v>
      </c>
    </row>
  </sheetData>
  <mergeCells count="2">
    <mergeCell ref="A2:A5"/>
    <mergeCell ref="A7:A10"/>
  </mergeCells>
  <conditionalFormatting sqref="L2:L5 L7:L10">
    <cfRule type="expression" dxfId="101" priority="3">
      <formula>L2=0</formula>
    </cfRule>
    <cfRule type="expression" dxfId="100" priority="4" stopIfTrue="1">
      <formula>L2&lt;2</formula>
    </cfRule>
    <cfRule type="expression" dxfId="99" priority="5" stopIfTrue="1">
      <formula>L2&lt;5</formula>
    </cfRule>
    <cfRule type="expression" dxfId="98" priority="6" stopIfTrue="1">
      <formula>L2&lt;10</formula>
    </cfRule>
    <cfRule type="expression" dxfId="97" priority="7">
      <formula>L2&gt;10</formula>
    </cfRule>
  </conditionalFormatting>
  <conditionalFormatting sqref="M2:M5">
    <cfRule type="expression" dxfId="96" priority="2">
      <formula>M2&lt;=(YEAR(TODAY()))</formula>
    </cfRule>
  </conditionalFormatting>
  <conditionalFormatting sqref="M7:M10">
    <cfRule type="expression" dxfId="95" priority="1">
      <formula>M7&lt;=(YEAR(TODAY()))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G1" sqref="G1:I1"/>
    </sheetView>
  </sheetViews>
  <sheetFormatPr defaultRowHeight="15" x14ac:dyDescent="0.25"/>
  <cols>
    <col min="1" max="1" width="8.42578125" style="13" bestFit="1" customWidth="1"/>
    <col min="2" max="2" width="13.140625" style="15" bestFit="1" customWidth="1"/>
    <col min="3" max="3" width="36.85546875" style="15" bestFit="1" customWidth="1"/>
    <col min="4" max="4" width="13.140625" style="15" customWidth="1"/>
    <col min="5" max="5" width="14.28515625" style="15" bestFit="1" customWidth="1"/>
    <col min="6" max="6" width="27.28515625" style="15" customWidth="1"/>
    <col min="7" max="7" width="17.42578125" style="15" bestFit="1" customWidth="1"/>
    <col min="8" max="8" width="20.28515625" style="15" bestFit="1" customWidth="1"/>
    <col min="9" max="9" width="17.28515625" style="15" bestFit="1" customWidth="1"/>
    <col min="11" max="11" width="9.140625" style="15"/>
    <col min="12" max="12" width="11.5703125" style="15" bestFit="1" customWidth="1"/>
    <col min="13" max="13" width="10.42578125" style="15" bestFit="1" customWidth="1"/>
    <col min="14" max="14" width="10.42578125" style="15" customWidth="1"/>
    <col min="15" max="15" width="22.85546875" style="19" bestFit="1" customWidth="1"/>
    <col min="16" max="16" width="23.140625" style="19" bestFit="1" customWidth="1"/>
  </cols>
  <sheetData>
    <row r="1" spans="1:16" s="2" customFormat="1" x14ac:dyDescent="0.25">
      <c r="A1" s="20" t="s">
        <v>15</v>
      </c>
      <c r="B1" s="21" t="s">
        <v>53</v>
      </c>
      <c r="C1" s="27" t="s">
        <v>87</v>
      </c>
      <c r="D1" s="31" t="s">
        <v>1</v>
      </c>
      <c r="E1" s="31" t="s">
        <v>54</v>
      </c>
      <c r="F1" s="31" t="s">
        <v>55</v>
      </c>
      <c r="G1" s="31" t="s">
        <v>56</v>
      </c>
      <c r="H1" s="31" t="s">
        <v>60</v>
      </c>
      <c r="I1" s="31" t="s">
        <v>132</v>
      </c>
      <c r="J1" s="32" t="s">
        <v>75</v>
      </c>
      <c r="K1" s="31" t="s">
        <v>2</v>
      </c>
      <c r="L1" s="31" t="s">
        <v>129</v>
      </c>
      <c r="M1" s="31" t="s">
        <v>130</v>
      </c>
      <c r="N1" s="31" t="s">
        <v>201</v>
      </c>
      <c r="O1" s="33" t="s">
        <v>182</v>
      </c>
      <c r="P1" s="33" t="s">
        <v>170</v>
      </c>
    </row>
    <row r="2" spans="1:16" x14ac:dyDescent="0.25">
      <c r="A2" s="22" t="s">
        <v>57</v>
      </c>
      <c r="B2" s="23" t="s">
        <v>12</v>
      </c>
      <c r="C2" s="28" t="s">
        <v>133</v>
      </c>
      <c r="D2" s="23" t="s">
        <v>134</v>
      </c>
      <c r="E2" s="23" t="s">
        <v>58</v>
      </c>
      <c r="F2" s="23" t="s">
        <v>244</v>
      </c>
      <c r="G2" s="23" t="s">
        <v>59</v>
      </c>
      <c r="H2" s="23" t="s">
        <v>86</v>
      </c>
      <c r="I2" s="23" t="s">
        <v>85</v>
      </c>
      <c r="J2" s="24">
        <v>2016</v>
      </c>
      <c r="K2" s="23">
        <f ca="1">(YEAR(TODAY())-J2)</f>
        <v>5</v>
      </c>
      <c r="L2" s="23">
        <v>18</v>
      </c>
      <c r="M2" s="24">
        <f ca="1">IF(K2&gt;L2,0,L2-K2)</f>
        <v>13</v>
      </c>
      <c r="N2" s="24">
        <f>J2+L2</f>
        <v>2034</v>
      </c>
      <c r="O2" s="29">
        <v>6000</v>
      </c>
      <c r="P2" s="29">
        <f t="shared" ref="P2:P19" ca="1" si="0">(FV(0.02,(YEAR(TODAY())-2020),0,-O2))</f>
        <v>6120</v>
      </c>
    </row>
    <row r="3" spans="1:16" x14ac:dyDescent="0.25">
      <c r="A3" s="22">
        <v>127</v>
      </c>
      <c r="B3" s="23" t="s">
        <v>22</v>
      </c>
      <c r="C3" s="28" t="s">
        <v>135</v>
      </c>
      <c r="D3" s="23" t="s">
        <v>136</v>
      </c>
      <c r="E3" s="23" t="s">
        <v>61</v>
      </c>
      <c r="F3" s="23" t="s">
        <v>62</v>
      </c>
      <c r="G3" s="23" t="s">
        <v>63</v>
      </c>
      <c r="H3" s="23" t="s">
        <v>88</v>
      </c>
      <c r="I3" s="23" t="s">
        <v>131</v>
      </c>
      <c r="J3" s="24">
        <v>2000</v>
      </c>
      <c r="K3" s="23">
        <f t="shared" ref="K3:K19" ca="1" si="1">(YEAR(TODAY())-J3)</f>
        <v>21</v>
      </c>
      <c r="L3" s="23">
        <v>20</v>
      </c>
      <c r="M3" s="24">
        <f t="shared" ref="M3:M19" ca="1" si="2">IF(K3&gt;L3,0,L3-K3)</f>
        <v>0</v>
      </c>
      <c r="N3" s="24">
        <f t="shared" ref="N3:N19" si="3">J3+L3</f>
        <v>2020</v>
      </c>
      <c r="O3" s="29">
        <v>6000</v>
      </c>
      <c r="P3" s="29">
        <f t="shared" ca="1" si="0"/>
        <v>6120</v>
      </c>
    </row>
    <row r="4" spans="1:16" x14ac:dyDescent="0.25">
      <c r="A4" s="22">
        <v>127</v>
      </c>
      <c r="B4" s="23" t="s">
        <v>22</v>
      </c>
      <c r="C4" s="28" t="s">
        <v>135</v>
      </c>
      <c r="D4" s="23" t="s">
        <v>137</v>
      </c>
      <c r="E4" s="23" t="s">
        <v>61</v>
      </c>
      <c r="F4" s="23">
        <v>125</v>
      </c>
      <c r="G4" s="23" t="s">
        <v>63</v>
      </c>
      <c r="H4" s="23" t="s">
        <v>89</v>
      </c>
      <c r="I4" s="23" t="s">
        <v>65</v>
      </c>
      <c r="J4" s="24">
        <v>2000</v>
      </c>
      <c r="K4" s="23">
        <f t="shared" ca="1" si="1"/>
        <v>21</v>
      </c>
      <c r="L4" s="23">
        <v>20</v>
      </c>
      <c r="M4" s="24">
        <f t="shared" ca="1" si="2"/>
        <v>0</v>
      </c>
      <c r="N4" s="24">
        <f t="shared" si="3"/>
        <v>2020</v>
      </c>
      <c r="O4" s="29">
        <v>6000</v>
      </c>
      <c r="P4" s="29">
        <f t="shared" ca="1" si="0"/>
        <v>6120</v>
      </c>
    </row>
    <row r="5" spans="1:16" x14ac:dyDescent="0.25">
      <c r="A5" s="22" t="s">
        <v>66</v>
      </c>
      <c r="B5" s="23" t="s">
        <v>22</v>
      </c>
      <c r="C5" s="28" t="s">
        <v>138</v>
      </c>
      <c r="D5" s="23" t="s">
        <v>139</v>
      </c>
      <c r="E5" s="23" t="s">
        <v>58</v>
      </c>
      <c r="F5" s="23">
        <v>112</v>
      </c>
      <c r="G5" s="23" t="s">
        <v>63</v>
      </c>
      <c r="H5" s="23" t="s">
        <v>90</v>
      </c>
      <c r="I5" s="23" t="s">
        <v>64</v>
      </c>
      <c r="J5" s="24">
        <v>1998</v>
      </c>
      <c r="K5" s="23">
        <f t="shared" ca="1" si="1"/>
        <v>23</v>
      </c>
      <c r="L5" s="23">
        <v>18</v>
      </c>
      <c r="M5" s="24">
        <f t="shared" ca="1" si="2"/>
        <v>0</v>
      </c>
      <c r="N5" s="24">
        <f t="shared" si="3"/>
        <v>2016</v>
      </c>
      <c r="O5" s="29">
        <v>6000</v>
      </c>
      <c r="P5" s="29">
        <f t="shared" ca="1" si="0"/>
        <v>6120</v>
      </c>
    </row>
    <row r="6" spans="1:16" x14ac:dyDescent="0.25">
      <c r="A6" s="22" t="s">
        <v>67</v>
      </c>
      <c r="B6" s="23" t="s">
        <v>22</v>
      </c>
      <c r="C6" s="28" t="s">
        <v>135</v>
      </c>
      <c r="D6" s="23" t="s">
        <v>140</v>
      </c>
      <c r="E6" s="23" t="s">
        <v>61</v>
      </c>
      <c r="F6" s="23" t="s">
        <v>243</v>
      </c>
      <c r="G6" s="23" t="s">
        <v>63</v>
      </c>
      <c r="H6" s="23" t="s">
        <v>91</v>
      </c>
      <c r="I6" s="23" t="s">
        <v>131</v>
      </c>
      <c r="J6" s="24">
        <v>2001</v>
      </c>
      <c r="K6" s="23">
        <f t="shared" ca="1" si="1"/>
        <v>20</v>
      </c>
      <c r="L6" s="23">
        <v>20</v>
      </c>
      <c r="M6" s="24">
        <f t="shared" ca="1" si="2"/>
        <v>0</v>
      </c>
      <c r="N6" s="24">
        <f t="shared" si="3"/>
        <v>2021</v>
      </c>
      <c r="O6" s="29">
        <v>6000</v>
      </c>
      <c r="P6" s="29">
        <f t="shared" ca="1" si="0"/>
        <v>6120</v>
      </c>
    </row>
    <row r="7" spans="1:16" x14ac:dyDescent="0.25">
      <c r="A7" s="22" t="s">
        <v>67</v>
      </c>
      <c r="B7" s="23" t="s">
        <v>22</v>
      </c>
      <c r="C7" s="28" t="s">
        <v>135</v>
      </c>
      <c r="D7" s="23" t="s">
        <v>141</v>
      </c>
      <c r="E7" s="23" t="s">
        <v>61</v>
      </c>
      <c r="F7" s="23">
        <v>110</v>
      </c>
      <c r="G7" s="23" t="s">
        <v>63</v>
      </c>
      <c r="H7" s="23" t="s">
        <v>92</v>
      </c>
      <c r="I7" s="23" t="s">
        <v>131</v>
      </c>
      <c r="J7" s="24">
        <v>2001</v>
      </c>
      <c r="K7" s="23">
        <f t="shared" ca="1" si="1"/>
        <v>20</v>
      </c>
      <c r="L7" s="23">
        <v>20</v>
      </c>
      <c r="M7" s="24">
        <f t="shared" ca="1" si="2"/>
        <v>0</v>
      </c>
      <c r="N7" s="24">
        <f t="shared" si="3"/>
        <v>2021</v>
      </c>
      <c r="O7" s="29">
        <v>6000</v>
      </c>
      <c r="P7" s="29">
        <f t="shared" ca="1" si="0"/>
        <v>6120</v>
      </c>
    </row>
    <row r="8" spans="1:16" x14ac:dyDescent="0.25">
      <c r="A8" s="22" t="s">
        <v>68</v>
      </c>
      <c r="B8" s="23" t="s">
        <v>22</v>
      </c>
      <c r="C8" s="28" t="s">
        <v>135</v>
      </c>
      <c r="D8" s="23" t="s">
        <v>142</v>
      </c>
      <c r="E8" s="23" t="s">
        <v>61</v>
      </c>
      <c r="F8" s="23">
        <v>103</v>
      </c>
      <c r="G8" s="23" t="s">
        <v>63</v>
      </c>
      <c r="H8" s="23" t="s">
        <v>93</v>
      </c>
      <c r="I8" s="23" t="s">
        <v>131</v>
      </c>
      <c r="J8" s="24">
        <v>2001</v>
      </c>
      <c r="K8" s="23">
        <f t="shared" ca="1" si="1"/>
        <v>20</v>
      </c>
      <c r="L8" s="23">
        <v>20</v>
      </c>
      <c r="M8" s="24">
        <f t="shared" ca="1" si="2"/>
        <v>0</v>
      </c>
      <c r="N8" s="24">
        <f t="shared" si="3"/>
        <v>2021</v>
      </c>
      <c r="O8" s="29">
        <v>6000</v>
      </c>
      <c r="P8" s="29">
        <f t="shared" ca="1" si="0"/>
        <v>6120</v>
      </c>
    </row>
    <row r="9" spans="1:16" x14ac:dyDescent="0.25">
      <c r="A9" s="22" t="s">
        <v>69</v>
      </c>
      <c r="B9" s="23" t="s">
        <v>22</v>
      </c>
      <c r="C9" s="28" t="s">
        <v>143</v>
      </c>
      <c r="D9" s="23" t="s">
        <v>144</v>
      </c>
      <c r="E9" s="23" t="s">
        <v>58</v>
      </c>
      <c r="F9" s="23">
        <v>101</v>
      </c>
      <c r="G9" s="23" t="s">
        <v>63</v>
      </c>
      <c r="H9" s="23" t="s">
        <v>94</v>
      </c>
      <c r="I9" s="23" t="s">
        <v>64</v>
      </c>
      <c r="J9" s="24">
        <v>2000</v>
      </c>
      <c r="K9" s="23">
        <f t="shared" ca="1" si="1"/>
        <v>21</v>
      </c>
      <c r="L9" s="23">
        <v>18</v>
      </c>
      <c r="M9" s="24">
        <f t="shared" ca="1" si="2"/>
        <v>0</v>
      </c>
      <c r="N9" s="24">
        <f t="shared" si="3"/>
        <v>2018</v>
      </c>
      <c r="O9" s="29">
        <v>6000</v>
      </c>
      <c r="P9" s="29">
        <f t="shared" ca="1" si="0"/>
        <v>6120</v>
      </c>
    </row>
    <row r="10" spans="1:16" x14ac:dyDescent="0.25">
      <c r="A10" s="22" t="s">
        <v>70</v>
      </c>
      <c r="B10" s="23" t="s">
        <v>22</v>
      </c>
      <c r="C10" s="28" t="s">
        <v>145</v>
      </c>
      <c r="D10" s="23" t="s">
        <v>146</v>
      </c>
      <c r="E10" s="23" t="s">
        <v>58</v>
      </c>
      <c r="F10" s="23">
        <v>232</v>
      </c>
      <c r="G10" s="23" t="s">
        <v>63</v>
      </c>
      <c r="H10" s="23" t="s">
        <v>95</v>
      </c>
      <c r="I10" s="23" t="s">
        <v>64</v>
      </c>
      <c r="J10" s="24">
        <v>1998</v>
      </c>
      <c r="K10" s="23">
        <f t="shared" ca="1" si="1"/>
        <v>23</v>
      </c>
      <c r="L10" s="23">
        <v>18</v>
      </c>
      <c r="M10" s="24">
        <f t="shared" ca="1" si="2"/>
        <v>0</v>
      </c>
      <c r="N10" s="24">
        <f t="shared" si="3"/>
        <v>2016</v>
      </c>
      <c r="O10" s="29">
        <v>6000</v>
      </c>
      <c r="P10" s="29">
        <f t="shared" ca="1" si="0"/>
        <v>6120</v>
      </c>
    </row>
    <row r="11" spans="1:16" x14ac:dyDescent="0.25">
      <c r="A11" s="22" t="s">
        <v>71</v>
      </c>
      <c r="B11" s="23" t="s">
        <v>22</v>
      </c>
      <c r="C11" s="28" t="s">
        <v>145</v>
      </c>
      <c r="D11" s="23" t="s">
        <v>147</v>
      </c>
      <c r="E11" s="23" t="s">
        <v>58</v>
      </c>
      <c r="F11" s="23">
        <v>226</v>
      </c>
      <c r="G11" s="23" t="s">
        <v>63</v>
      </c>
      <c r="H11" s="23" t="s">
        <v>96</v>
      </c>
      <c r="I11" s="23" t="s">
        <v>64</v>
      </c>
      <c r="J11" s="24">
        <v>1998</v>
      </c>
      <c r="K11" s="23">
        <f t="shared" ca="1" si="1"/>
        <v>23</v>
      </c>
      <c r="L11" s="23">
        <v>18</v>
      </c>
      <c r="M11" s="24">
        <f t="shared" ca="1" si="2"/>
        <v>0</v>
      </c>
      <c r="N11" s="24">
        <f t="shared" si="3"/>
        <v>2016</v>
      </c>
      <c r="O11" s="29">
        <v>6000</v>
      </c>
      <c r="P11" s="29">
        <f t="shared" ca="1" si="0"/>
        <v>6120</v>
      </c>
    </row>
    <row r="12" spans="1:16" x14ac:dyDescent="0.25">
      <c r="A12" s="22" t="s">
        <v>72</v>
      </c>
      <c r="B12" s="23" t="s">
        <v>12</v>
      </c>
      <c r="C12" s="28" t="s">
        <v>148</v>
      </c>
      <c r="D12" s="23" t="s">
        <v>149</v>
      </c>
      <c r="E12" s="23" t="s">
        <v>58</v>
      </c>
      <c r="F12" s="23" t="s">
        <v>73</v>
      </c>
      <c r="G12" s="23" t="s">
        <v>59</v>
      </c>
      <c r="H12" s="23" t="s">
        <v>97</v>
      </c>
      <c r="I12" s="23" t="s">
        <v>85</v>
      </c>
      <c r="J12" s="24">
        <v>2016</v>
      </c>
      <c r="K12" s="23">
        <f t="shared" ca="1" si="1"/>
        <v>5</v>
      </c>
      <c r="L12" s="23">
        <v>18</v>
      </c>
      <c r="M12" s="24">
        <f t="shared" ca="1" si="2"/>
        <v>13</v>
      </c>
      <c r="N12" s="24">
        <f t="shared" si="3"/>
        <v>2034</v>
      </c>
      <c r="O12" s="29">
        <v>6000</v>
      </c>
      <c r="P12" s="29">
        <f t="shared" ca="1" si="0"/>
        <v>6120</v>
      </c>
    </row>
    <row r="13" spans="1:16" x14ac:dyDescent="0.25">
      <c r="A13" s="22">
        <v>214</v>
      </c>
      <c r="B13" s="23" t="s">
        <v>22</v>
      </c>
      <c r="C13" s="28" t="s">
        <v>150</v>
      </c>
      <c r="D13" s="23" t="s">
        <v>151</v>
      </c>
      <c r="E13" s="23" t="s">
        <v>58</v>
      </c>
      <c r="F13" s="23">
        <v>212</v>
      </c>
      <c r="G13" s="23" t="s">
        <v>59</v>
      </c>
      <c r="H13" s="23" t="s">
        <v>98</v>
      </c>
      <c r="I13" s="23" t="s">
        <v>64</v>
      </c>
      <c r="J13" s="24">
        <v>1998</v>
      </c>
      <c r="K13" s="23">
        <f t="shared" ca="1" si="1"/>
        <v>23</v>
      </c>
      <c r="L13" s="23">
        <v>18</v>
      </c>
      <c r="M13" s="24">
        <f t="shared" ca="1" si="2"/>
        <v>0</v>
      </c>
      <c r="N13" s="24">
        <f t="shared" si="3"/>
        <v>2016</v>
      </c>
      <c r="O13" s="29">
        <v>6000</v>
      </c>
      <c r="P13" s="29">
        <f t="shared" ca="1" si="0"/>
        <v>6120</v>
      </c>
    </row>
    <row r="14" spans="1:16" s="56" customFormat="1" x14ac:dyDescent="0.25">
      <c r="A14" s="52">
        <v>208</v>
      </c>
      <c r="B14" s="53" t="s">
        <v>22</v>
      </c>
      <c r="C14" s="54" t="s">
        <v>150</v>
      </c>
      <c r="D14" s="53" t="s">
        <v>152</v>
      </c>
      <c r="E14" s="53" t="s">
        <v>58</v>
      </c>
      <c r="F14" s="53">
        <v>210</v>
      </c>
      <c r="G14" s="53" t="s">
        <v>74</v>
      </c>
      <c r="H14" s="53" t="s">
        <v>99</v>
      </c>
      <c r="I14" s="53" t="s">
        <v>64</v>
      </c>
      <c r="J14" s="40">
        <v>1998</v>
      </c>
      <c r="K14" s="53">
        <f t="shared" ca="1" si="1"/>
        <v>23</v>
      </c>
      <c r="L14" s="53">
        <v>18</v>
      </c>
      <c r="M14" s="40">
        <f t="shared" ca="1" si="2"/>
        <v>0</v>
      </c>
      <c r="N14" s="40">
        <f t="shared" si="3"/>
        <v>2016</v>
      </c>
      <c r="O14" s="55">
        <v>6000</v>
      </c>
      <c r="P14" s="55">
        <f t="shared" ca="1" si="0"/>
        <v>6120</v>
      </c>
    </row>
    <row r="15" spans="1:16" x14ac:dyDescent="0.25">
      <c r="A15" s="22">
        <v>208</v>
      </c>
      <c r="B15" s="23" t="s">
        <v>22</v>
      </c>
      <c r="C15" s="28" t="s">
        <v>150</v>
      </c>
      <c r="D15" s="23" t="s">
        <v>153</v>
      </c>
      <c r="E15" s="23" t="s">
        <v>58</v>
      </c>
      <c r="F15" s="23">
        <v>206</v>
      </c>
      <c r="G15" s="23" t="s">
        <v>74</v>
      </c>
      <c r="H15" s="23" t="s">
        <v>100</v>
      </c>
      <c r="I15" s="23" t="s">
        <v>64</v>
      </c>
      <c r="J15" s="24">
        <v>1998</v>
      </c>
      <c r="K15" s="23">
        <f t="shared" ca="1" si="1"/>
        <v>23</v>
      </c>
      <c r="L15" s="23">
        <v>18</v>
      </c>
      <c r="M15" s="24">
        <f t="shared" ca="1" si="2"/>
        <v>0</v>
      </c>
      <c r="N15" s="24">
        <f t="shared" si="3"/>
        <v>2016</v>
      </c>
      <c r="O15" s="29">
        <v>6000</v>
      </c>
      <c r="P15" s="29">
        <f t="shared" ca="1" si="0"/>
        <v>6120</v>
      </c>
    </row>
    <row r="16" spans="1:16" x14ac:dyDescent="0.25">
      <c r="A16" s="22">
        <v>202</v>
      </c>
      <c r="B16" s="23" t="s">
        <v>22</v>
      </c>
      <c r="C16" s="28" t="s">
        <v>150</v>
      </c>
      <c r="D16" s="23" t="s">
        <v>154</v>
      </c>
      <c r="E16" s="23" t="s">
        <v>58</v>
      </c>
      <c r="F16" s="23">
        <v>204</v>
      </c>
      <c r="G16" s="23" t="s">
        <v>74</v>
      </c>
      <c r="H16" s="25" t="s">
        <v>101</v>
      </c>
      <c r="I16" s="23" t="s">
        <v>64</v>
      </c>
      <c r="J16" s="24">
        <v>1998</v>
      </c>
      <c r="K16" s="23">
        <f t="shared" ca="1" si="1"/>
        <v>23</v>
      </c>
      <c r="L16" s="23">
        <v>18</v>
      </c>
      <c r="M16" s="24">
        <f t="shared" ca="1" si="2"/>
        <v>0</v>
      </c>
      <c r="N16" s="24">
        <f t="shared" si="3"/>
        <v>2016</v>
      </c>
      <c r="O16" s="29">
        <v>6000</v>
      </c>
      <c r="P16" s="29">
        <f t="shared" ca="1" si="0"/>
        <v>6120</v>
      </c>
    </row>
    <row r="17" spans="1:16" x14ac:dyDescent="0.25">
      <c r="A17" s="22">
        <v>202</v>
      </c>
      <c r="B17" s="23" t="s">
        <v>22</v>
      </c>
      <c r="C17" s="28" t="s">
        <v>150</v>
      </c>
      <c r="D17" s="23" t="s">
        <v>155</v>
      </c>
      <c r="E17" s="23" t="s">
        <v>58</v>
      </c>
      <c r="F17" s="23">
        <v>200</v>
      </c>
      <c r="G17" s="23" t="s">
        <v>74</v>
      </c>
      <c r="H17" s="25" t="s">
        <v>102</v>
      </c>
      <c r="I17" s="23" t="s">
        <v>64</v>
      </c>
      <c r="J17" s="24">
        <v>1998</v>
      </c>
      <c r="K17" s="23">
        <f t="shared" ca="1" si="1"/>
        <v>23</v>
      </c>
      <c r="L17" s="23">
        <v>18</v>
      </c>
      <c r="M17" s="24">
        <f t="shared" ca="1" si="2"/>
        <v>0</v>
      </c>
      <c r="N17" s="24">
        <f t="shared" si="3"/>
        <v>2016</v>
      </c>
      <c r="O17" s="29">
        <v>6000</v>
      </c>
      <c r="P17" s="29">
        <f t="shared" ca="1" si="0"/>
        <v>6120</v>
      </c>
    </row>
    <row r="18" spans="1:16" x14ac:dyDescent="0.25">
      <c r="A18" s="13">
        <v>119</v>
      </c>
      <c r="B18" s="15" t="s">
        <v>22</v>
      </c>
      <c r="C18" s="15" t="s">
        <v>189</v>
      </c>
      <c r="D18" s="23" t="s">
        <v>190</v>
      </c>
      <c r="E18" s="23" t="s">
        <v>191</v>
      </c>
      <c r="F18" s="23" t="s">
        <v>192</v>
      </c>
      <c r="G18" s="23" t="s">
        <v>63</v>
      </c>
      <c r="H18" s="23" t="s">
        <v>193</v>
      </c>
      <c r="I18" s="23" t="s">
        <v>194</v>
      </c>
      <c r="J18" s="30">
        <v>2016</v>
      </c>
      <c r="K18" s="23">
        <f t="shared" ca="1" si="1"/>
        <v>5</v>
      </c>
      <c r="L18" s="23">
        <v>20</v>
      </c>
      <c r="M18" s="24">
        <f t="shared" ca="1" si="2"/>
        <v>15</v>
      </c>
      <c r="N18" s="24">
        <f t="shared" si="3"/>
        <v>2036</v>
      </c>
      <c r="O18" s="29">
        <v>75000</v>
      </c>
      <c r="P18" s="29">
        <f t="shared" ca="1" si="0"/>
        <v>76500</v>
      </c>
    </row>
    <row r="19" spans="1:16" x14ac:dyDescent="0.25">
      <c r="A19" s="13">
        <v>102</v>
      </c>
      <c r="B19" s="15" t="s">
        <v>22</v>
      </c>
      <c r="C19" s="15" t="s">
        <v>196</v>
      </c>
      <c r="D19" s="23" t="s">
        <v>197</v>
      </c>
      <c r="E19" s="23" t="s">
        <v>195</v>
      </c>
      <c r="F19" s="23">
        <v>102</v>
      </c>
      <c r="G19" s="23" t="s">
        <v>63</v>
      </c>
      <c r="H19" s="23" t="s">
        <v>103</v>
      </c>
      <c r="I19" s="23" t="s">
        <v>64</v>
      </c>
      <c r="J19" s="30">
        <v>1999</v>
      </c>
      <c r="K19" s="23">
        <f t="shared" ca="1" si="1"/>
        <v>22</v>
      </c>
      <c r="L19" s="23">
        <v>20</v>
      </c>
      <c r="M19" s="24">
        <f t="shared" ca="1" si="2"/>
        <v>0</v>
      </c>
      <c r="N19" s="24">
        <f t="shared" si="3"/>
        <v>2019</v>
      </c>
      <c r="O19" s="29">
        <v>7000</v>
      </c>
      <c r="P19" s="29">
        <f t="shared" ca="1" si="0"/>
        <v>7140</v>
      </c>
    </row>
  </sheetData>
  <conditionalFormatting sqref="M2:M17">
    <cfRule type="expression" dxfId="94" priority="14">
      <formula>M2=0</formula>
    </cfRule>
    <cfRule type="expression" dxfId="93" priority="15" stopIfTrue="1">
      <formula>M2&lt;2</formula>
    </cfRule>
    <cfRule type="expression" dxfId="92" priority="16" stopIfTrue="1">
      <formula>M2&lt;5</formula>
    </cfRule>
    <cfRule type="expression" dxfId="91" priority="17" stopIfTrue="1">
      <formula>M2&lt;10</formula>
    </cfRule>
    <cfRule type="expression" dxfId="90" priority="18">
      <formula>M2&gt;10</formula>
    </cfRule>
  </conditionalFormatting>
  <conditionalFormatting sqref="M18">
    <cfRule type="expression" dxfId="89" priority="9">
      <formula>M18=0</formula>
    </cfRule>
    <cfRule type="expression" dxfId="88" priority="10" stopIfTrue="1">
      <formula>M18&lt;2</formula>
    </cfRule>
    <cfRule type="expression" dxfId="87" priority="11" stopIfTrue="1">
      <formula>M18&lt;5</formula>
    </cfRule>
    <cfRule type="expression" dxfId="86" priority="12" stopIfTrue="1">
      <formula>M18&lt;10</formula>
    </cfRule>
    <cfRule type="expression" dxfId="85" priority="13">
      <formula>M18&gt;10</formula>
    </cfRule>
  </conditionalFormatting>
  <conditionalFormatting sqref="M19">
    <cfRule type="expression" dxfId="84" priority="4">
      <formula>M19=0</formula>
    </cfRule>
    <cfRule type="expression" dxfId="83" priority="5" stopIfTrue="1">
      <formula>M19&lt;2</formula>
    </cfRule>
    <cfRule type="expression" dxfId="82" priority="6" stopIfTrue="1">
      <formula>M19&lt;5</formula>
    </cfRule>
    <cfRule type="expression" dxfId="81" priority="7" stopIfTrue="1">
      <formula>M19&lt;10</formula>
    </cfRule>
    <cfRule type="expression" dxfId="80" priority="8">
      <formula>M19&gt;10</formula>
    </cfRule>
  </conditionalFormatting>
  <conditionalFormatting sqref="N24">
    <cfRule type="expression" dxfId="79" priority="3">
      <formula>N2&lt;=(YEAR(TODAY()))</formula>
    </cfRule>
  </conditionalFormatting>
  <conditionalFormatting sqref="N2">
    <cfRule type="expression" dxfId="78" priority="2">
      <formula>N2&lt;=(YEAR(TODAY()))</formula>
    </cfRule>
  </conditionalFormatting>
  <conditionalFormatting sqref="N3:N19">
    <cfRule type="expression" dxfId="77" priority="1">
      <formula>N3&lt;=(YEAR(TODAY()))</formula>
    </cfRule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K1" sqref="K1:L1048576"/>
    </sheetView>
  </sheetViews>
  <sheetFormatPr defaultRowHeight="15" x14ac:dyDescent="0.25"/>
  <cols>
    <col min="1" max="1" width="20.28515625" bestFit="1" customWidth="1"/>
    <col min="2" max="2" width="13.28515625" bestFit="1" customWidth="1"/>
    <col min="3" max="3" width="26.7109375" style="15" bestFit="1" customWidth="1"/>
    <col min="4" max="4" width="11.42578125" bestFit="1" customWidth="1"/>
    <col min="5" max="5" width="28.140625" bestFit="1" customWidth="1"/>
    <col min="6" max="6" width="7.42578125" style="11" customWidth="1"/>
    <col min="7" max="7" width="9.140625" style="11"/>
    <col min="8" max="8" width="12" customWidth="1"/>
    <col min="9" max="9" width="14.28515625" bestFit="1" customWidth="1"/>
    <col min="11" max="11" width="21.85546875" style="59" bestFit="1" customWidth="1"/>
    <col min="12" max="12" width="23.140625" style="59" bestFit="1" customWidth="1"/>
  </cols>
  <sheetData>
    <row r="1" spans="1:12" s="34" customFormat="1" x14ac:dyDescent="0.25">
      <c r="A1" s="45" t="s">
        <v>15</v>
      </c>
      <c r="B1" s="46" t="s">
        <v>53</v>
      </c>
      <c r="C1" s="46" t="s">
        <v>87</v>
      </c>
      <c r="D1" s="46" t="s">
        <v>1</v>
      </c>
      <c r="E1" s="46" t="s">
        <v>55</v>
      </c>
      <c r="F1" s="47" t="s">
        <v>75</v>
      </c>
      <c r="G1" s="45" t="s">
        <v>2</v>
      </c>
      <c r="H1" s="46" t="s">
        <v>128</v>
      </c>
      <c r="I1" s="46" t="s">
        <v>4</v>
      </c>
      <c r="J1" s="46" t="s">
        <v>201</v>
      </c>
      <c r="K1" s="57" t="s">
        <v>182</v>
      </c>
      <c r="L1" s="57" t="s">
        <v>170</v>
      </c>
    </row>
    <row r="2" spans="1:12" x14ac:dyDescent="0.25">
      <c r="A2" s="23" t="s">
        <v>86</v>
      </c>
      <c r="B2" s="23" t="s">
        <v>12</v>
      </c>
      <c r="C2" s="41" t="s">
        <v>104</v>
      </c>
      <c r="D2" s="42" t="s">
        <v>111</v>
      </c>
      <c r="E2" s="23" t="s">
        <v>244</v>
      </c>
      <c r="F2" s="43">
        <v>2016</v>
      </c>
      <c r="G2" s="43">
        <f ca="1">(YEAR(TODAY())-F2)</f>
        <v>5</v>
      </c>
      <c r="H2" s="24">
        <v>15</v>
      </c>
      <c r="I2" s="24">
        <f ca="1">IF(G2&gt;H2,0,H2-G2)</f>
        <v>10</v>
      </c>
      <c r="J2" s="24">
        <f>F2+H2</f>
        <v>2031</v>
      </c>
      <c r="K2" s="58">
        <v>5000</v>
      </c>
      <c r="L2" s="58">
        <f t="shared" ref="L2:L19" ca="1" si="0">(FV(0.02,(YEAR(TODAY())-2020),0,-K2))</f>
        <v>5100</v>
      </c>
    </row>
    <row r="3" spans="1:12" x14ac:dyDescent="0.25">
      <c r="A3" s="23" t="s">
        <v>97</v>
      </c>
      <c r="B3" s="23" t="s">
        <v>12</v>
      </c>
      <c r="C3" s="41" t="s">
        <v>105</v>
      </c>
      <c r="D3" s="42" t="s">
        <v>112</v>
      </c>
      <c r="E3" s="23" t="s">
        <v>73</v>
      </c>
      <c r="F3" s="43">
        <v>2016</v>
      </c>
      <c r="G3" s="43">
        <f t="shared" ref="G3:G19" ca="1" si="1">(YEAR(TODAY())-F3)</f>
        <v>5</v>
      </c>
      <c r="H3" s="24">
        <v>15</v>
      </c>
      <c r="I3" s="24">
        <f t="shared" ref="I3:I19" ca="1" si="2">IF(G3&gt;H3,0,H3-G3)</f>
        <v>10</v>
      </c>
      <c r="J3" s="24">
        <f t="shared" ref="J3:J19" si="3">F3+H3</f>
        <v>2031</v>
      </c>
      <c r="K3" s="58">
        <v>5000</v>
      </c>
      <c r="L3" s="58">
        <f t="shared" ca="1" si="0"/>
        <v>5100</v>
      </c>
    </row>
    <row r="4" spans="1:12" x14ac:dyDescent="0.25">
      <c r="A4" s="23" t="s">
        <v>90</v>
      </c>
      <c r="B4" s="23" t="s">
        <v>22</v>
      </c>
      <c r="C4" s="41" t="s">
        <v>106</v>
      </c>
      <c r="D4" s="23" t="s">
        <v>113</v>
      </c>
      <c r="E4" s="23">
        <v>112</v>
      </c>
      <c r="F4" s="43">
        <v>1998</v>
      </c>
      <c r="G4" s="43">
        <f t="shared" ca="1" si="1"/>
        <v>23</v>
      </c>
      <c r="H4" s="24">
        <v>15</v>
      </c>
      <c r="I4" s="24">
        <f t="shared" ca="1" si="2"/>
        <v>0</v>
      </c>
      <c r="J4" s="24">
        <f t="shared" si="3"/>
        <v>2013</v>
      </c>
      <c r="K4" s="58">
        <v>5000</v>
      </c>
      <c r="L4" s="58">
        <f t="shared" ca="1" si="0"/>
        <v>5100</v>
      </c>
    </row>
    <row r="5" spans="1:12" x14ac:dyDescent="0.25">
      <c r="A5" s="23" t="s">
        <v>91</v>
      </c>
      <c r="B5" s="23" t="s">
        <v>22</v>
      </c>
      <c r="C5" s="41" t="s">
        <v>107</v>
      </c>
      <c r="D5" s="23" t="s">
        <v>114</v>
      </c>
      <c r="E5" s="23" t="s">
        <v>243</v>
      </c>
      <c r="F5" s="43">
        <v>2000</v>
      </c>
      <c r="G5" s="43">
        <f t="shared" ca="1" si="1"/>
        <v>21</v>
      </c>
      <c r="H5" s="24">
        <v>15</v>
      </c>
      <c r="I5" s="24">
        <f t="shared" ca="1" si="2"/>
        <v>0</v>
      </c>
      <c r="J5" s="24">
        <f t="shared" si="3"/>
        <v>2015</v>
      </c>
      <c r="K5" s="58">
        <v>5000</v>
      </c>
      <c r="L5" s="58">
        <f t="shared" ca="1" si="0"/>
        <v>5100</v>
      </c>
    </row>
    <row r="6" spans="1:12" x14ac:dyDescent="0.25">
      <c r="A6" s="23" t="s">
        <v>92</v>
      </c>
      <c r="B6" s="23" t="s">
        <v>22</v>
      </c>
      <c r="C6" s="41" t="s">
        <v>107</v>
      </c>
      <c r="D6" s="23" t="s">
        <v>115</v>
      </c>
      <c r="E6" s="23">
        <v>110</v>
      </c>
      <c r="F6" s="43">
        <v>2000</v>
      </c>
      <c r="G6" s="43">
        <f t="shared" ca="1" si="1"/>
        <v>21</v>
      </c>
      <c r="H6" s="24">
        <v>15</v>
      </c>
      <c r="I6" s="24">
        <f t="shared" ca="1" si="2"/>
        <v>0</v>
      </c>
      <c r="J6" s="24">
        <f t="shared" si="3"/>
        <v>2015</v>
      </c>
      <c r="K6" s="58">
        <v>5000</v>
      </c>
      <c r="L6" s="58">
        <f t="shared" ca="1" si="0"/>
        <v>5100</v>
      </c>
    </row>
    <row r="7" spans="1:12" x14ac:dyDescent="0.25">
      <c r="A7" s="23" t="s">
        <v>103</v>
      </c>
      <c r="B7" s="23" t="s">
        <v>22</v>
      </c>
      <c r="C7" s="41" t="s">
        <v>108</v>
      </c>
      <c r="D7" s="23" t="s">
        <v>116</v>
      </c>
      <c r="E7" s="23">
        <v>102</v>
      </c>
      <c r="F7" s="43">
        <v>2000</v>
      </c>
      <c r="G7" s="43">
        <f t="shared" ca="1" si="1"/>
        <v>21</v>
      </c>
      <c r="H7" s="24">
        <v>15</v>
      </c>
      <c r="I7" s="24">
        <f t="shared" ca="1" si="2"/>
        <v>0</v>
      </c>
      <c r="J7" s="24">
        <f t="shared" si="3"/>
        <v>2015</v>
      </c>
      <c r="K7" s="58">
        <v>5000</v>
      </c>
      <c r="L7" s="58">
        <f t="shared" ca="1" si="0"/>
        <v>5100</v>
      </c>
    </row>
    <row r="8" spans="1:12" x14ac:dyDescent="0.25">
      <c r="A8" s="25" t="s">
        <v>101</v>
      </c>
      <c r="B8" s="23" t="s">
        <v>22</v>
      </c>
      <c r="C8" s="41" t="s">
        <v>106</v>
      </c>
      <c r="D8" s="23" t="s">
        <v>117</v>
      </c>
      <c r="E8" s="23">
        <v>204</v>
      </c>
      <c r="F8" s="43">
        <v>1997</v>
      </c>
      <c r="G8" s="43">
        <f t="shared" ca="1" si="1"/>
        <v>24</v>
      </c>
      <c r="H8" s="24">
        <v>15</v>
      </c>
      <c r="I8" s="24">
        <f t="shared" ca="1" si="2"/>
        <v>0</v>
      </c>
      <c r="J8" s="24">
        <f t="shared" si="3"/>
        <v>2012</v>
      </c>
      <c r="K8" s="58">
        <v>5000</v>
      </c>
      <c r="L8" s="58">
        <f t="shared" ca="1" si="0"/>
        <v>5100</v>
      </c>
    </row>
    <row r="9" spans="1:12" x14ac:dyDescent="0.25">
      <c r="A9" s="25" t="s">
        <v>102</v>
      </c>
      <c r="B9" s="23" t="s">
        <v>22</v>
      </c>
      <c r="C9" s="41" t="s">
        <v>106</v>
      </c>
      <c r="D9" s="23" t="s">
        <v>118</v>
      </c>
      <c r="E9" s="23">
        <v>200</v>
      </c>
      <c r="F9" s="43">
        <v>1998</v>
      </c>
      <c r="G9" s="43">
        <f t="shared" ca="1" si="1"/>
        <v>23</v>
      </c>
      <c r="H9" s="24">
        <v>15</v>
      </c>
      <c r="I9" s="24">
        <f t="shared" ca="1" si="2"/>
        <v>0</v>
      </c>
      <c r="J9" s="24">
        <f t="shared" si="3"/>
        <v>2013</v>
      </c>
      <c r="K9" s="58">
        <v>5000</v>
      </c>
      <c r="L9" s="58">
        <f t="shared" ca="1" si="0"/>
        <v>5100</v>
      </c>
    </row>
    <row r="10" spans="1:12" x14ac:dyDescent="0.25">
      <c r="A10" s="23" t="s">
        <v>94</v>
      </c>
      <c r="B10" s="23" t="s">
        <v>22</v>
      </c>
      <c r="C10" s="41" t="s">
        <v>109</v>
      </c>
      <c r="D10" s="23" t="s">
        <v>119</v>
      </c>
      <c r="E10" s="23">
        <v>101</v>
      </c>
      <c r="F10" s="43">
        <v>1999</v>
      </c>
      <c r="G10" s="43">
        <f t="shared" ca="1" si="1"/>
        <v>22</v>
      </c>
      <c r="H10" s="24">
        <v>15</v>
      </c>
      <c r="I10" s="24">
        <f t="shared" ca="1" si="2"/>
        <v>0</v>
      </c>
      <c r="J10" s="24">
        <f t="shared" si="3"/>
        <v>2014</v>
      </c>
      <c r="K10" s="58">
        <v>5000</v>
      </c>
      <c r="L10" s="58">
        <f t="shared" ca="1" si="0"/>
        <v>5100</v>
      </c>
    </row>
    <row r="11" spans="1:12" x14ac:dyDescent="0.25">
      <c r="A11" s="23" t="s">
        <v>100</v>
      </c>
      <c r="B11" s="23" t="s">
        <v>22</v>
      </c>
      <c r="C11" s="41" t="s">
        <v>106</v>
      </c>
      <c r="D11" s="23" t="s">
        <v>120</v>
      </c>
      <c r="E11" s="23">
        <v>206</v>
      </c>
      <c r="F11" s="43">
        <v>1998</v>
      </c>
      <c r="G11" s="43">
        <f t="shared" ca="1" si="1"/>
        <v>23</v>
      </c>
      <c r="H11" s="24">
        <v>15</v>
      </c>
      <c r="I11" s="24">
        <f t="shared" ca="1" si="2"/>
        <v>0</v>
      </c>
      <c r="J11" s="24">
        <f t="shared" si="3"/>
        <v>2013</v>
      </c>
      <c r="K11" s="58">
        <v>5000</v>
      </c>
      <c r="L11" s="58">
        <f t="shared" ca="1" si="0"/>
        <v>5100</v>
      </c>
    </row>
    <row r="12" spans="1:12" x14ac:dyDescent="0.25">
      <c r="A12" s="23" t="s">
        <v>99</v>
      </c>
      <c r="B12" s="23" t="s">
        <v>22</v>
      </c>
      <c r="C12" s="41" t="s">
        <v>106</v>
      </c>
      <c r="D12" s="23" t="s">
        <v>121</v>
      </c>
      <c r="E12" s="23">
        <v>210</v>
      </c>
      <c r="F12" s="43">
        <v>1998</v>
      </c>
      <c r="G12" s="43">
        <f t="shared" ca="1" si="1"/>
        <v>23</v>
      </c>
      <c r="H12" s="24">
        <v>15</v>
      </c>
      <c r="I12" s="24">
        <f t="shared" ca="1" si="2"/>
        <v>0</v>
      </c>
      <c r="J12" s="24">
        <f t="shared" si="3"/>
        <v>2013</v>
      </c>
      <c r="K12" s="58">
        <v>5000</v>
      </c>
      <c r="L12" s="58">
        <f t="shared" ca="1" si="0"/>
        <v>5100</v>
      </c>
    </row>
    <row r="13" spans="1:12" x14ac:dyDescent="0.25">
      <c r="A13" s="23" t="s">
        <v>93</v>
      </c>
      <c r="B13" s="23" t="s">
        <v>22</v>
      </c>
      <c r="C13" s="41" t="s">
        <v>109</v>
      </c>
      <c r="D13" s="23" t="s">
        <v>122</v>
      </c>
      <c r="E13" s="23">
        <v>103</v>
      </c>
      <c r="F13" s="43">
        <v>1999</v>
      </c>
      <c r="G13" s="43">
        <f t="shared" ca="1" si="1"/>
        <v>22</v>
      </c>
      <c r="H13" s="24">
        <v>15</v>
      </c>
      <c r="I13" s="24">
        <f t="shared" ca="1" si="2"/>
        <v>0</v>
      </c>
      <c r="J13" s="24">
        <f t="shared" si="3"/>
        <v>2014</v>
      </c>
      <c r="K13" s="58">
        <v>5000</v>
      </c>
      <c r="L13" s="58">
        <f t="shared" ca="1" si="0"/>
        <v>5100</v>
      </c>
    </row>
    <row r="14" spans="1:12" x14ac:dyDescent="0.25">
      <c r="A14" s="23" t="s">
        <v>98</v>
      </c>
      <c r="B14" s="23" t="s">
        <v>22</v>
      </c>
      <c r="C14" s="41" t="s">
        <v>106</v>
      </c>
      <c r="D14" s="23" t="s">
        <v>123</v>
      </c>
      <c r="E14" s="23">
        <v>212</v>
      </c>
      <c r="F14" s="43">
        <v>1998</v>
      </c>
      <c r="G14" s="43">
        <f t="shared" ca="1" si="1"/>
        <v>23</v>
      </c>
      <c r="H14" s="24">
        <v>15</v>
      </c>
      <c r="I14" s="24">
        <f t="shared" ca="1" si="2"/>
        <v>0</v>
      </c>
      <c r="J14" s="24">
        <f t="shared" si="3"/>
        <v>2013</v>
      </c>
      <c r="K14" s="58">
        <v>5000</v>
      </c>
      <c r="L14" s="58">
        <f t="shared" ca="1" si="0"/>
        <v>5100</v>
      </c>
    </row>
    <row r="15" spans="1:12" x14ac:dyDescent="0.25">
      <c r="A15" s="23" t="s">
        <v>89</v>
      </c>
      <c r="B15" s="23" t="s">
        <v>22</v>
      </c>
      <c r="C15" s="41" t="s">
        <v>109</v>
      </c>
      <c r="D15" s="23" t="s">
        <v>124</v>
      </c>
      <c r="E15" s="23">
        <v>125</v>
      </c>
      <c r="F15" s="43">
        <v>1999</v>
      </c>
      <c r="G15" s="43">
        <f t="shared" ca="1" si="1"/>
        <v>22</v>
      </c>
      <c r="H15" s="24">
        <v>15</v>
      </c>
      <c r="I15" s="24">
        <f t="shared" ca="1" si="2"/>
        <v>0</v>
      </c>
      <c r="J15" s="24">
        <f t="shared" si="3"/>
        <v>2014</v>
      </c>
      <c r="K15" s="58">
        <v>5000</v>
      </c>
      <c r="L15" s="58">
        <f t="shared" ca="1" si="0"/>
        <v>5100</v>
      </c>
    </row>
    <row r="16" spans="1:12" x14ac:dyDescent="0.25">
      <c r="A16" s="23" t="s">
        <v>88</v>
      </c>
      <c r="B16" s="23" t="s">
        <v>22</v>
      </c>
      <c r="C16" s="41" t="s">
        <v>109</v>
      </c>
      <c r="D16" s="23" t="s">
        <v>125</v>
      </c>
      <c r="E16" s="23" t="s">
        <v>62</v>
      </c>
      <c r="F16" s="43">
        <v>1999</v>
      </c>
      <c r="G16" s="43">
        <f t="shared" ca="1" si="1"/>
        <v>22</v>
      </c>
      <c r="H16" s="24">
        <v>15</v>
      </c>
      <c r="I16" s="24">
        <f t="shared" ca="1" si="2"/>
        <v>0</v>
      </c>
      <c r="J16" s="24">
        <f t="shared" si="3"/>
        <v>2014</v>
      </c>
      <c r="K16" s="58">
        <v>5000</v>
      </c>
      <c r="L16" s="58">
        <f t="shared" ca="1" si="0"/>
        <v>5100</v>
      </c>
    </row>
    <row r="17" spans="1:12" x14ac:dyDescent="0.25">
      <c r="A17" s="23" t="s">
        <v>96</v>
      </c>
      <c r="B17" s="23" t="s">
        <v>22</v>
      </c>
      <c r="C17" s="41" t="s">
        <v>110</v>
      </c>
      <c r="D17" s="23" t="s">
        <v>126</v>
      </c>
      <c r="E17" s="23">
        <v>226</v>
      </c>
      <c r="F17" s="43">
        <v>1998</v>
      </c>
      <c r="G17" s="43">
        <f t="shared" ca="1" si="1"/>
        <v>23</v>
      </c>
      <c r="H17" s="24">
        <v>15</v>
      </c>
      <c r="I17" s="24">
        <f t="shared" ca="1" si="2"/>
        <v>0</v>
      </c>
      <c r="J17" s="24">
        <f t="shared" si="3"/>
        <v>2013</v>
      </c>
      <c r="K17" s="58">
        <v>5000</v>
      </c>
      <c r="L17" s="58">
        <f t="shared" ca="1" si="0"/>
        <v>5100</v>
      </c>
    </row>
    <row r="18" spans="1:12" x14ac:dyDescent="0.25">
      <c r="A18" s="23" t="s">
        <v>95</v>
      </c>
      <c r="B18" s="23" t="s">
        <v>22</v>
      </c>
      <c r="C18" s="41" t="s">
        <v>110</v>
      </c>
      <c r="D18" s="23" t="s">
        <v>127</v>
      </c>
      <c r="E18" s="23">
        <v>232</v>
      </c>
      <c r="F18" s="43">
        <v>1998</v>
      </c>
      <c r="G18" s="43">
        <f t="shared" ca="1" si="1"/>
        <v>23</v>
      </c>
      <c r="H18" s="24">
        <v>15</v>
      </c>
      <c r="I18" s="24">
        <f t="shared" ca="1" si="2"/>
        <v>0</v>
      </c>
      <c r="J18" s="24">
        <f t="shared" si="3"/>
        <v>2013</v>
      </c>
      <c r="K18" s="58">
        <v>5000</v>
      </c>
      <c r="L18" s="58">
        <f t="shared" ca="1" si="0"/>
        <v>5100</v>
      </c>
    </row>
    <row r="19" spans="1:12" x14ac:dyDescent="0.25">
      <c r="A19" s="23" t="s">
        <v>193</v>
      </c>
      <c r="B19" s="23" t="s">
        <v>22</v>
      </c>
      <c r="C19" s="44" t="s">
        <v>198</v>
      </c>
      <c r="D19" s="23" t="s">
        <v>199</v>
      </c>
      <c r="E19" s="25" t="s">
        <v>200</v>
      </c>
      <c r="F19" s="43">
        <v>2016</v>
      </c>
      <c r="G19" s="43">
        <f t="shared" ca="1" si="1"/>
        <v>5</v>
      </c>
      <c r="H19" s="24">
        <v>15</v>
      </c>
      <c r="I19" s="24">
        <f t="shared" ca="1" si="2"/>
        <v>10</v>
      </c>
      <c r="J19" s="24">
        <f t="shared" si="3"/>
        <v>2031</v>
      </c>
      <c r="K19" s="58">
        <v>60000</v>
      </c>
      <c r="L19" s="58">
        <f t="shared" ca="1" si="0"/>
        <v>61200</v>
      </c>
    </row>
  </sheetData>
  <conditionalFormatting sqref="I2:I19">
    <cfRule type="expression" dxfId="76" priority="2">
      <formula>I2=0</formula>
    </cfRule>
    <cfRule type="expression" dxfId="75" priority="3" stopIfTrue="1">
      <formula>I2&lt;2</formula>
    </cfRule>
    <cfRule type="expression" dxfId="74" priority="4" stopIfTrue="1">
      <formula>I2&lt;5</formula>
    </cfRule>
    <cfRule type="expression" dxfId="73" priority="5" stopIfTrue="1">
      <formula>I2&lt;10</formula>
    </cfRule>
    <cfRule type="expression" dxfId="72" priority="6">
      <formula>I2&gt;10</formula>
    </cfRule>
  </conditionalFormatting>
  <conditionalFormatting sqref="J2:J19">
    <cfRule type="expression" dxfId="71" priority="1">
      <formula>J2&lt;=(YEAR(TODAY()))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M2" sqref="M2"/>
    </sheetView>
  </sheetViews>
  <sheetFormatPr defaultRowHeight="15" x14ac:dyDescent="0.25"/>
  <cols>
    <col min="1" max="1" width="18" bestFit="1" customWidth="1"/>
    <col min="2" max="2" width="17.28515625" bestFit="1" customWidth="1"/>
    <col min="3" max="3" width="20.140625" bestFit="1" customWidth="1"/>
    <col min="4" max="4" width="14.5703125" bestFit="1" customWidth="1"/>
    <col min="5" max="5" width="8" bestFit="1" customWidth="1"/>
    <col min="6" max="6" width="24.85546875" style="1" customWidth="1"/>
    <col min="7" max="8" width="5" bestFit="1" customWidth="1"/>
    <col min="9" max="9" width="10.7109375" bestFit="1" customWidth="1"/>
    <col min="10" max="10" width="14.28515625" bestFit="1" customWidth="1"/>
    <col min="11" max="11" width="14.28515625" customWidth="1"/>
    <col min="12" max="12" width="21.85546875" bestFit="1" customWidth="1"/>
    <col min="13" max="13" width="23.140625" bestFit="1" customWidth="1"/>
  </cols>
  <sheetData>
    <row r="1" spans="1:13" s="34" customFormat="1" x14ac:dyDescent="0.25">
      <c r="A1" s="45" t="s">
        <v>15</v>
      </c>
      <c r="B1" s="46" t="s">
        <v>53</v>
      </c>
      <c r="C1" s="46" t="s">
        <v>87</v>
      </c>
      <c r="D1" s="46" t="s">
        <v>1</v>
      </c>
      <c r="E1" s="46" t="s">
        <v>159</v>
      </c>
      <c r="F1" s="50" t="s">
        <v>55</v>
      </c>
      <c r="G1" s="47" t="s">
        <v>75</v>
      </c>
      <c r="H1" s="45" t="s">
        <v>2</v>
      </c>
      <c r="I1" s="46" t="s">
        <v>128</v>
      </c>
      <c r="J1" s="46" t="s">
        <v>4</v>
      </c>
      <c r="K1" s="46" t="s">
        <v>201</v>
      </c>
      <c r="L1" s="46" t="s">
        <v>182</v>
      </c>
      <c r="M1" s="46" t="s">
        <v>170</v>
      </c>
    </row>
    <row r="2" spans="1:13" ht="45" x14ac:dyDescent="0.25">
      <c r="A2" s="24">
        <v>114</v>
      </c>
      <c r="B2" s="24" t="s">
        <v>28</v>
      </c>
      <c r="C2" s="24" t="s">
        <v>179</v>
      </c>
      <c r="D2" s="24" t="s">
        <v>180</v>
      </c>
      <c r="E2" s="24">
        <v>333000</v>
      </c>
      <c r="F2" s="48" t="s">
        <v>181</v>
      </c>
      <c r="G2" s="24">
        <v>2016</v>
      </c>
      <c r="H2" s="24">
        <f ca="1">((YEAR(TODAY())-G2))</f>
        <v>5</v>
      </c>
      <c r="I2" s="24">
        <v>25</v>
      </c>
      <c r="J2" s="24">
        <f ca="1">IF(H2&gt;I2,0,I2-H2)</f>
        <v>20</v>
      </c>
      <c r="K2" s="24">
        <f>G2+I2</f>
        <v>2041</v>
      </c>
      <c r="L2" s="24">
        <v>30000</v>
      </c>
      <c r="M2" s="49">
        <f ca="1">(FV(0.02,(YEAR(TODAY())-2020),0,-L2))</f>
        <v>30600</v>
      </c>
    </row>
    <row r="3" spans="1:13" ht="45" x14ac:dyDescent="0.25">
      <c r="A3" s="24">
        <v>114</v>
      </c>
      <c r="B3" s="24" t="s">
        <v>183</v>
      </c>
      <c r="C3" s="24" t="s">
        <v>184</v>
      </c>
      <c r="D3" s="24" t="s">
        <v>185</v>
      </c>
      <c r="E3" s="24">
        <v>1700000</v>
      </c>
      <c r="F3" s="48" t="s">
        <v>181</v>
      </c>
      <c r="G3" s="24">
        <v>1999</v>
      </c>
      <c r="H3" s="24">
        <f ca="1">((YEAR(TODAY())-G3))</f>
        <v>22</v>
      </c>
      <c r="I3" s="24">
        <v>35</v>
      </c>
      <c r="J3" s="24">
        <f ca="1">IF(H3&gt;I3,0,I3-H3)</f>
        <v>13</v>
      </c>
      <c r="K3" s="24">
        <f>G3+I3</f>
        <v>2034</v>
      </c>
      <c r="L3" s="24">
        <v>50000</v>
      </c>
      <c r="M3" s="24">
        <f ca="1">(FV(0.02,(YEAR(TODAY())-2020),0,-L3))</f>
        <v>51000</v>
      </c>
    </row>
    <row r="4" spans="1:13" x14ac:dyDescent="0.25">
      <c r="A4" s="24">
        <v>20</v>
      </c>
      <c r="B4" s="24" t="s">
        <v>26</v>
      </c>
      <c r="C4" s="24" t="s">
        <v>186</v>
      </c>
      <c r="D4" s="24">
        <v>64801493</v>
      </c>
      <c r="E4" s="24">
        <v>750000</v>
      </c>
      <c r="F4" s="48" t="s">
        <v>187</v>
      </c>
      <c r="G4" s="24">
        <v>2005</v>
      </c>
      <c r="H4" s="24">
        <f ca="1">((YEAR(TODAY())-G4))</f>
        <v>16</v>
      </c>
      <c r="I4" s="24">
        <v>25</v>
      </c>
      <c r="J4" s="24">
        <f ca="1">IF(H4&gt;I4,0,I4-H4)</f>
        <v>9</v>
      </c>
      <c r="K4" s="24">
        <f>G4+I4</f>
        <v>2030</v>
      </c>
      <c r="L4" s="24">
        <v>40000</v>
      </c>
      <c r="M4" s="24">
        <f ca="1">(FV(0.02,(YEAR(TODAY())-2020),0,-L4))</f>
        <v>40800</v>
      </c>
    </row>
    <row r="5" spans="1:13" x14ac:dyDescent="0.25">
      <c r="A5" s="24">
        <v>248</v>
      </c>
      <c r="B5" s="24" t="s">
        <v>29</v>
      </c>
      <c r="C5" s="24" t="s">
        <v>188</v>
      </c>
      <c r="D5" s="38" t="s">
        <v>240</v>
      </c>
      <c r="E5" s="24">
        <v>324000</v>
      </c>
      <c r="F5" s="48" t="s">
        <v>17</v>
      </c>
      <c r="G5" s="24">
        <v>2016</v>
      </c>
      <c r="H5" s="24">
        <f ca="1">((YEAR(TODAY())-G5))</f>
        <v>5</v>
      </c>
      <c r="I5" s="24">
        <v>25</v>
      </c>
      <c r="J5" s="24">
        <f ca="1">IF(H5&gt;I5,0,I5-H5)</f>
        <v>20</v>
      </c>
      <c r="K5" s="24">
        <f>G5+I5</f>
        <v>2041</v>
      </c>
      <c r="L5" s="24">
        <v>30000</v>
      </c>
      <c r="M5" s="24">
        <f ca="1">(FV(0.02,(YEAR(TODAY())-2020),0,-L5))</f>
        <v>30600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6" sqref="A6:L9"/>
    </sheetView>
  </sheetViews>
  <sheetFormatPr defaultRowHeight="15" x14ac:dyDescent="0.25"/>
  <cols>
    <col min="1" max="1" width="8.42578125" bestFit="1" customWidth="1"/>
    <col min="2" max="2" width="13.28515625" bestFit="1" customWidth="1"/>
    <col min="3" max="3" width="11.7109375" bestFit="1" customWidth="1"/>
    <col min="4" max="4" width="11.140625" bestFit="1" customWidth="1"/>
    <col min="5" max="5" width="23.140625" style="15" bestFit="1" customWidth="1"/>
    <col min="6" max="6" width="5" bestFit="1" customWidth="1"/>
    <col min="7" max="7" width="4.42578125" bestFit="1" customWidth="1"/>
    <col min="8" max="8" width="10.7109375" bestFit="1" customWidth="1"/>
    <col min="9" max="9" width="14.28515625" bestFit="1" customWidth="1"/>
    <col min="11" max="11" width="21.85546875" style="19" bestFit="1" customWidth="1"/>
    <col min="12" max="12" width="23.140625" bestFit="1" customWidth="1"/>
  </cols>
  <sheetData>
    <row r="1" spans="1:12" s="34" customFormat="1" x14ac:dyDescent="0.25">
      <c r="A1" s="35" t="s">
        <v>15</v>
      </c>
      <c r="B1" s="36" t="s">
        <v>53</v>
      </c>
      <c r="C1" s="36" t="s">
        <v>87</v>
      </c>
      <c r="D1" s="36" t="s">
        <v>1</v>
      </c>
      <c r="E1" s="36" t="s">
        <v>55</v>
      </c>
      <c r="F1" s="37" t="s">
        <v>75</v>
      </c>
      <c r="G1" s="35" t="s">
        <v>2</v>
      </c>
      <c r="H1" s="36" t="s">
        <v>128</v>
      </c>
      <c r="I1" s="36" t="s">
        <v>4</v>
      </c>
      <c r="J1" s="34" t="s">
        <v>201</v>
      </c>
      <c r="K1" s="51" t="s">
        <v>182</v>
      </c>
      <c r="L1" s="34" t="s">
        <v>170</v>
      </c>
    </row>
    <row r="2" spans="1:12" x14ac:dyDescent="0.25">
      <c r="A2" s="24">
        <v>114</v>
      </c>
      <c r="B2" s="24" t="s">
        <v>217</v>
      </c>
      <c r="C2" s="24" t="s">
        <v>218</v>
      </c>
      <c r="D2" s="24" t="s">
        <v>64</v>
      </c>
      <c r="E2" s="23" t="s">
        <v>234</v>
      </c>
      <c r="F2" s="24">
        <v>2012</v>
      </c>
      <c r="G2" s="24">
        <f ca="1">((YEAR(TODAY())-F2))</f>
        <v>9</v>
      </c>
      <c r="H2" s="24">
        <v>15</v>
      </c>
      <c r="I2" s="24">
        <f ca="1">IF(G2&gt;H2,0,H2-G2)</f>
        <v>6</v>
      </c>
      <c r="J2" s="24">
        <f t="shared" ref="J2:J12" si="0">F2+H2</f>
        <v>2027</v>
      </c>
      <c r="K2" s="29">
        <v>1500</v>
      </c>
      <c r="L2" s="24">
        <f t="shared" ref="L2:L12" ca="1" si="1">(FV(0.02,(YEAR(TODAY())-2020),0,-K2))</f>
        <v>1530</v>
      </c>
    </row>
    <row r="3" spans="1:12" x14ac:dyDescent="0.25">
      <c r="A3" s="24">
        <v>114</v>
      </c>
      <c r="B3" s="24" t="s">
        <v>219</v>
      </c>
      <c r="C3" s="24" t="s">
        <v>220</v>
      </c>
      <c r="D3" s="24" t="s">
        <v>64</v>
      </c>
      <c r="E3" s="23" t="s">
        <v>221</v>
      </c>
      <c r="F3" s="24">
        <v>2016</v>
      </c>
      <c r="G3" s="24">
        <f ca="1">((YEAR(TODAY())-F3))</f>
        <v>5</v>
      </c>
      <c r="H3" s="24">
        <v>15</v>
      </c>
      <c r="I3" s="24">
        <f ca="1">IF(G3&gt;H3,0,H3-G3)</f>
        <v>10</v>
      </c>
      <c r="J3" s="24">
        <f t="shared" si="0"/>
        <v>2031</v>
      </c>
      <c r="K3" s="29">
        <v>1500</v>
      </c>
      <c r="L3" s="24">
        <f t="shared" ca="1" si="1"/>
        <v>1530</v>
      </c>
    </row>
    <row r="4" spans="1:12" x14ac:dyDescent="0.25">
      <c r="A4" s="24" t="s">
        <v>223</v>
      </c>
      <c r="B4" s="24" t="s">
        <v>222</v>
      </c>
      <c r="C4" s="24" t="s">
        <v>239</v>
      </c>
      <c r="D4" s="24" t="s">
        <v>225</v>
      </c>
      <c r="E4" s="23" t="s">
        <v>227</v>
      </c>
      <c r="F4" s="24">
        <v>2016</v>
      </c>
      <c r="G4" s="24">
        <f t="shared" ref="G4:G12" ca="1" si="2">((YEAR(TODAY())-F4))</f>
        <v>5</v>
      </c>
      <c r="H4" s="24">
        <v>15</v>
      </c>
      <c r="I4" s="24">
        <f t="shared" ref="I4:I12" ca="1" si="3">IF(G4&gt;H4,0,H4-G4)</f>
        <v>10</v>
      </c>
      <c r="J4" s="24">
        <f t="shared" si="0"/>
        <v>2031</v>
      </c>
      <c r="K4" s="29">
        <v>5000</v>
      </c>
      <c r="L4" s="24">
        <f t="shared" ca="1" si="1"/>
        <v>5100</v>
      </c>
    </row>
    <row r="5" spans="1:12" x14ac:dyDescent="0.25">
      <c r="A5" s="24" t="s">
        <v>224</v>
      </c>
      <c r="B5" s="24" t="s">
        <v>222</v>
      </c>
      <c r="C5" s="24" t="s">
        <v>239</v>
      </c>
      <c r="D5" s="24" t="s">
        <v>226</v>
      </c>
      <c r="E5" s="23" t="s">
        <v>227</v>
      </c>
      <c r="F5" s="24">
        <v>2016</v>
      </c>
      <c r="G5" s="24">
        <f t="shared" ca="1" si="2"/>
        <v>5</v>
      </c>
      <c r="H5" s="24">
        <v>15</v>
      </c>
      <c r="I5" s="24">
        <f t="shared" ca="1" si="3"/>
        <v>10</v>
      </c>
      <c r="J5" s="24">
        <f t="shared" si="0"/>
        <v>2031</v>
      </c>
      <c r="K5" s="29">
        <v>5000</v>
      </c>
      <c r="L5" s="24">
        <f t="shared" ca="1" si="1"/>
        <v>5100</v>
      </c>
    </row>
    <row r="6" spans="1:12" x14ac:dyDescent="0.25">
      <c r="A6" s="24">
        <v>20</v>
      </c>
      <c r="B6" s="24" t="s">
        <v>222</v>
      </c>
      <c r="C6" s="24" t="s">
        <v>231</v>
      </c>
      <c r="D6" s="24" t="s">
        <v>232</v>
      </c>
      <c r="E6" s="23" t="s">
        <v>233</v>
      </c>
      <c r="F6" s="24">
        <v>2005</v>
      </c>
      <c r="G6" s="24">
        <f t="shared" ca="1" si="2"/>
        <v>16</v>
      </c>
      <c r="H6" s="24">
        <v>15</v>
      </c>
      <c r="I6" s="24">
        <f t="shared" ca="1" si="3"/>
        <v>0</v>
      </c>
      <c r="J6" s="24">
        <f t="shared" si="0"/>
        <v>2020</v>
      </c>
      <c r="K6" s="29">
        <v>1500</v>
      </c>
      <c r="L6" s="24">
        <f t="shared" ca="1" si="1"/>
        <v>1530</v>
      </c>
    </row>
    <row r="7" spans="1:12" x14ac:dyDescent="0.25">
      <c r="A7" s="24">
        <v>20</v>
      </c>
      <c r="B7" s="24" t="s">
        <v>219</v>
      </c>
      <c r="C7" s="24" t="s">
        <v>228</v>
      </c>
      <c r="D7" s="24" t="s">
        <v>64</v>
      </c>
      <c r="E7" s="23" t="s">
        <v>230</v>
      </c>
      <c r="F7" s="24">
        <v>2005</v>
      </c>
      <c r="G7" s="24">
        <f t="shared" ca="1" si="2"/>
        <v>16</v>
      </c>
      <c r="H7" s="24">
        <v>15</v>
      </c>
      <c r="I7" s="24">
        <f t="shared" ca="1" si="3"/>
        <v>0</v>
      </c>
      <c r="J7" s="24">
        <f t="shared" si="0"/>
        <v>2020</v>
      </c>
      <c r="K7" s="29">
        <v>3000</v>
      </c>
      <c r="L7" s="24">
        <f t="shared" ca="1" si="1"/>
        <v>3060</v>
      </c>
    </row>
    <row r="8" spans="1:12" x14ac:dyDescent="0.25">
      <c r="A8" s="24">
        <v>20</v>
      </c>
      <c r="B8" s="24" t="s">
        <v>219</v>
      </c>
      <c r="C8" s="24" t="s">
        <v>229</v>
      </c>
      <c r="D8" s="24" t="s">
        <v>64</v>
      </c>
      <c r="E8" s="23" t="s">
        <v>235</v>
      </c>
      <c r="F8" s="24">
        <v>2005</v>
      </c>
      <c r="G8" s="24">
        <f t="shared" ca="1" si="2"/>
        <v>16</v>
      </c>
      <c r="H8" s="24">
        <v>15</v>
      </c>
      <c r="I8" s="24">
        <f t="shared" ca="1" si="3"/>
        <v>0</v>
      </c>
      <c r="J8" s="24">
        <f t="shared" si="0"/>
        <v>2020</v>
      </c>
      <c r="K8" s="29">
        <v>4000</v>
      </c>
      <c r="L8" s="24">
        <f t="shared" ca="1" si="1"/>
        <v>4080</v>
      </c>
    </row>
    <row r="9" spans="1:12" x14ac:dyDescent="0.25">
      <c r="A9" s="24">
        <v>20</v>
      </c>
      <c r="B9" s="24" t="s">
        <v>219</v>
      </c>
      <c r="C9" s="24" t="s">
        <v>229</v>
      </c>
      <c r="D9" s="24" t="s">
        <v>64</v>
      </c>
      <c r="E9" s="23" t="s">
        <v>235</v>
      </c>
      <c r="F9" s="24">
        <v>2005</v>
      </c>
      <c r="G9" s="24">
        <f t="shared" ca="1" si="2"/>
        <v>16</v>
      </c>
      <c r="H9" s="24">
        <v>15</v>
      </c>
      <c r="I9" s="24">
        <f t="shared" ca="1" si="3"/>
        <v>0</v>
      </c>
      <c r="J9" s="24">
        <f t="shared" si="0"/>
        <v>2020</v>
      </c>
      <c r="K9" s="29">
        <v>4000</v>
      </c>
      <c r="L9" s="24">
        <f t="shared" ca="1" si="1"/>
        <v>4080</v>
      </c>
    </row>
    <row r="10" spans="1:12" x14ac:dyDescent="0.25">
      <c r="A10" s="24">
        <v>248</v>
      </c>
      <c r="B10" s="24" t="s">
        <v>219</v>
      </c>
      <c r="C10" s="24" t="s">
        <v>220</v>
      </c>
      <c r="D10" s="24" t="s">
        <v>64</v>
      </c>
      <c r="E10" s="23" t="s">
        <v>236</v>
      </c>
      <c r="F10" s="24">
        <v>2016</v>
      </c>
      <c r="G10" s="24">
        <f t="shared" ca="1" si="2"/>
        <v>5</v>
      </c>
      <c r="H10" s="24">
        <v>15</v>
      </c>
      <c r="I10" s="24">
        <f t="shared" ca="1" si="3"/>
        <v>10</v>
      </c>
      <c r="J10" s="24">
        <f t="shared" si="0"/>
        <v>2031</v>
      </c>
      <c r="K10" s="29">
        <v>1500</v>
      </c>
      <c r="L10" s="24">
        <f t="shared" ca="1" si="1"/>
        <v>1530</v>
      </c>
    </row>
    <row r="11" spans="1:12" x14ac:dyDescent="0.25">
      <c r="A11" s="24" t="s">
        <v>241</v>
      </c>
      <c r="B11" s="24" t="s">
        <v>219</v>
      </c>
      <c r="C11" s="24" t="s">
        <v>238</v>
      </c>
      <c r="D11" s="24" t="s">
        <v>64</v>
      </c>
      <c r="E11" s="23" t="s">
        <v>237</v>
      </c>
      <c r="F11" s="24">
        <v>2016</v>
      </c>
      <c r="G11" s="24">
        <f t="shared" ca="1" si="2"/>
        <v>5</v>
      </c>
      <c r="H11" s="24">
        <v>15</v>
      </c>
      <c r="I11" s="24">
        <f t="shared" ca="1" si="3"/>
        <v>10</v>
      </c>
      <c r="J11" s="24">
        <f t="shared" si="0"/>
        <v>2031</v>
      </c>
      <c r="K11" s="29">
        <v>5000</v>
      </c>
      <c r="L11" s="24">
        <f t="shared" ca="1" si="1"/>
        <v>5100</v>
      </c>
    </row>
    <row r="12" spans="1:12" x14ac:dyDescent="0.25">
      <c r="A12" s="24" t="s">
        <v>242</v>
      </c>
      <c r="B12" s="24" t="s">
        <v>219</v>
      </c>
      <c r="C12" s="24" t="s">
        <v>238</v>
      </c>
      <c r="D12" s="24"/>
      <c r="E12" s="23" t="s">
        <v>237</v>
      </c>
      <c r="F12" s="24">
        <v>2016</v>
      </c>
      <c r="G12" s="24">
        <f t="shared" ca="1" si="2"/>
        <v>5</v>
      </c>
      <c r="H12" s="24">
        <v>15</v>
      </c>
      <c r="I12" s="24">
        <f t="shared" ca="1" si="3"/>
        <v>10</v>
      </c>
      <c r="J12" s="24">
        <f t="shared" si="0"/>
        <v>2031</v>
      </c>
      <c r="K12" s="29">
        <v>5000</v>
      </c>
      <c r="L12" s="24">
        <f t="shared" ca="1" si="1"/>
        <v>5100</v>
      </c>
    </row>
  </sheetData>
  <conditionalFormatting sqref="I2:I10">
    <cfRule type="expression" dxfId="70" priority="7">
      <formula>I2=0</formula>
    </cfRule>
    <cfRule type="expression" dxfId="69" priority="8" stopIfTrue="1">
      <formula>I2&lt;2</formula>
    </cfRule>
    <cfRule type="expression" dxfId="68" priority="9" stopIfTrue="1">
      <formula>I2&lt;5</formula>
    </cfRule>
    <cfRule type="expression" dxfId="67" priority="10" stopIfTrue="1">
      <formula>I2&lt;10</formula>
    </cfRule>
    <cfRule type="expression" dxfId="66" priority="11">
      <formula>I2&gt;10</formula>
    </cfRule>
  </conditionalFormatting>
  <conditionalFormatting sqref="J2:J12">
    <cfRule type="expression" dxfId="65" priority="6">
      <formula>J2&lt;=(YEAR(TODAY()))</formula>
    </cfRule>
  </conditionalFormatting>
  <conditionalFormatting sqref="I11:I12">
    <cfRule type="expression" dxfId="64" priority="1">
      <formula>I11=0</formula>
    </cfRule>
    <cfRule type="expression" dxfId="63" priority="2" stopIfTrue="1">
      <formula>I11&lt;2</formula>
    </cfRule>
    <cfRule type="expression" dxfId="62" priority="3" stopIfTrue="1">
      <formula>I11&lt;5</formula>
    </cfRule>
    <cfRule type="expression" dxfId="61" priority="4" stopIfTrue="1">
      <formula>I11&lt;10</formula>
    </cfRule>
    <cfRule type="expression" dxfId="60" priority="5">
      <formula>I11&gt;10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B7" sqref="B7:M7"/>
    </sheetView>
  </sheetViews>
  <sheetFormatPr defaultRowHeight="15" x14ac:dyDescent="0.25"/>
  <cols>
    <col min="1" max="1" width="3.7109375" customWidth="1"/>
    <col min="2" max="2" width="8.42578125" bestFit="1" customWidth="1"/>
    <col min="3" max="3" width="13.85546875" bestFit="1" customWidth="1"/>
    <col min="4" max="4" width="25.140625" style="15" bestFit="1" customWidth="1"/>
    <col min="5" max="5" width="14.140625" customWidth="1"/>
    <col min="6" max="6" width="13.5703125" bestFit="1" customWidth="1"/>
    <col min="7" max="7" width="5" bestFit="1" customWidth="1"/>
    <col min="8" max="8" width="4.42578125" bestFit="1" customWidth="1"/>
    <col min="9" max="9" width="10.7109375" bestFit="1" customWidth="1"/>
    <col min="10" max="10" width="14.28515625" bestFit="1" customWidth="1"/>
    <col min="11" max="11" width="8.7109375" bestFit="1" customWidth="1"/>
    <col min="12" max="12" width="21.85546875" bestFit="1" customWidth="1"/>
    <col min="13" max="13" width="23.140625" bestFit="1" customWidth="1"/>
  </cols>
  <sheetData>
    <row r="1" spans="1:13" s="34" customFormat="1" x14ac:dyDescent="0.25">
      <c r="B1" s="35" t="s">
        <v>15</v>
      </c>
      <c r="C1" s="36" t="s">
        <v>53</v>
      </c>
      <c r="D1" s="36" t="s">
        <v>87</v>
      </c>
      <c r="E1" s="36" t="s">
        <v>1</v>
      </c>
      <c r="F1" s="36" t="s">
        <v>55</v>
      </c>
      <c r="G1" s="37" t="s">
        <v>75</v>
      </c>
      <c r="H1" s="35" t="s">
        <v>2</v>
      </c>
      <c r="I1" s="36" t="s">
        <v>128</v>
      </c>
      <c r="J1" s="36" t="s">
        <v>4</v>
      </c>
      <c r="K1" s="36" t="s">
        <v>201</v>
      </c>
      <c r="L1" s="36" t="s">
        <v>182</v>
      </c>
      <c r="M1" s="36" t="s">
        <v>170</v>
      </c>
    </row>
    <row r="2" spans="1:13" x14ac:dyDescent="0.25">
      <c r="A2" s="67" t="s">
        <v>209</v>
      </c>
      <c r="B2" s="24">
        <v>114</v>
      </c>
      <c r="C2" s="24" t="s">
        <v>206</v>
      </c>
      <c r="D2" s="23" t="s">
        <v>202</v>
      </c>
      <c r="E2" s="24" t="s">
        <v>203</v>
      </c>
      <c r="F2" s="24" t="s">
        <v>23</v>
      </c>
      <c r="G2" s="24">
        <v>2012</v>
      </c>
      <c r="H2" s="24">
        <f ca="1">((YEAR(TODAY())-G2))</f>
        <v>9</v>
      </c>
      <c r="I2" s="24">
        <v>15</v>
      </c>
      <c r="J2" s="24">
        <f ca="1">IF(H2&gt;I2,0,I2-H2)</f>
        <v>6</v>
      </c>
      <c r="K2" s="24">
        <f>G2+I2</f>
        <v>2027</v>
      </c>
      <c r="L2" s="24">
        <v>13000</v>
      </c>
      <c r="M2" s="24">
        <f ca="1">(FV(0.02,(YEAR(TODAY())-2020),0,-L2))</f>
        <v>13260</v>
      </c>
    </row>
    <row r="3" spans="1:13" x14ac:dyDescent="0.25">
      <c r="A3" s="67"/>
      <c r="B3" s="24">
        <v>20</v>
      </c>
      <c r="C3" s="24" t="s">
        <v>204</v>
      </c>
      <c r="D3" s="23">
        <v>9280842000</v>
      </c>
      <c r="E3" s="24" t="s">
        <v>207</v>
      </c>
      <c r="F3" s="24" t="s">
        <v>208</v>
      </c>
      <c r="G3" s="24">
        <v>2005</v>
      </c>
      <c r="H3" s="24">
        <f ca="1">((YEAR(TODAY())-G3))</f>
        <v>16</v>
      </c>
      <c r="I3" s="24">
        <v>15</v>
      </c>
      <c r="J3" s="24">
        <f ca="1">IF(H3&gt;I3,0,I3-H3)</f>
        <v>0</v>
      </c>
      <c r="K3" s="24">
        <f>G3+I3</f>
        <v>2020</v>
      </c>
      <c r="L3" s="24">
        <v>13000</v>
      </c>
      <c r="M3" s="24">
        <f ca="1">(FV(0.02,(YEAR(TODAY())-2020),0,-L3))</f>
        <v>13260</v>
      </c>
    </row>
    <row r="4" spans="1:13" x14ac:dyDescent="0.25">
      <c r="A4" s="67"/>
      <c r="B4" s="24">
        <v>20</v>
      </c>
      <c r="C4" s="24" t="s">
        <v>205</v>
      </c>
      <c r="D4" s="23" t="s">
        <v>245</v>
      </c>
      <c r="E4" s="43">
        <v>1934116088530</v>
      </c>
      <c r="F4" s="24" t="s">
        <v>208</v>
      </c>
      <c r="G4" s="24">
        <v>2019</v>
      </c>
      <c r="H4" s="24">
        <f ca="1">((YEAR(TODAY())-G4))</f>
        <v>2</v>
      </c>
      <c r="I4" s="24">
        <v>15</v>
      </c>
      <c r="J4" s="24">
        <f ca="1">IF(H4&gt;I4,0,I4-H4)</f>
        <v>13</v>
      </c>
      <c r="K4" s="24">
        <f>G4+I4</f>
        <v>2034</v>
      </c>
      <c r="L4" s="24">
        <v>13000</v>
      </c>
      <c r="M4" s="24">
        <f ca="1">(FV(0.02,(YEAR(TODAY())-2020),0,-L4))</f>
        <v>13260</v>
      </c>
    </row>
    <row r="5" spans="1:13" x14ac:dyDescent="0.25">
      <c r="A5" s="24"/>
      <c r="B5" s="24"/>
      <c r="C5" s="24"/>
      <c r="D5" s="23"/>
      <c r="E5" s="24"/>
      <c r="F5" s="24"/>
      <c r="G5" s="24"/>
      <c r="H5" s="24"/>
      <c r="I5" s="24"/>
      <c r="J5" s="24"/>
      <c r="K5" s="24"/>
      <c r="L5" s="24"/>
      <c r="M5" s="24"/>
    </row>
    <row r="6" spans="1:13" ht="27.75" customHeight="1" x14ac:dyDescent="0.25">
      <c r="A6" s="67" t="s">
        <v>210</v>
      </c>
      <c r="B6" s="24">
        <v>114</v>
      </c>
      <c r="C6" s="24" t="s">
        <v>211</v>
      </c>
      <c r="D6" s="23" t="s">
        <v>212</v>
      </c>
      <c r="E6" s="24" t="s">
        <v>213</v>
      </c>
      <c r="F6" s="24" t="s">
        <v>23</v>
      </c>
      <c r="G6" s="24">
        <v>2019</v>
      </c>
      <c r="H6" s="24">
        <f ca="1">((YEAR(TODAY())-G6))</f>
        <v>2</v>
      </c>
      <c r="I6" s="24">
        <v>15</v>
      </c>
      <c r="J6" s="24">
        <f ca="1">IF(H6&gt;I6,0,I6-H6)</f>
        <v>13</v>
      </c>
      <c r="K6" s="24">
        <f>G6+I6</f>
        <v>2034</v>
      </c>
      <c r="L6" s="24">
        <v>5000</v>
      </c>
      <c r="M6" s="24">
        <f ca="1">(FV(0.02,(YEAR(TODAY())-2020),0,-L6))</f>
        <v>5100</v>
      </c>
    </row>
    <row r="7" spans="1:13" ht="32.25" customHeight="1" x14ac:dyDescent="0.25">
      <c r="A7" s="67"/>
      <c r="B7" s="24">
        <v>20</v>
      </c>
      <c r="C7" s="24" t="s">
        <v>214</v>
      </c>
      <c r="D7" s="23" t="s">
        <v>215</v>
      </c>
      <c r="E7" s="38" t="s">
        <v>216</v>
      </c>
      <c r="F7" s="24" t="s">
        <v>208</v>
      </c>
      <c r="G7" s="24">
        <v>2004</v>
      </c>
      <c r="H7" s="24">
        <f ca="1">((YEAR(TODAY())-G7))</f>
        <v>17</v>
      </c>
      <c r="I7" s="24">
        <v>15</v>
      </c>
      <c r="J7" s="24">
        <f ca="1">IF(H7&gt;I7,0,I7-H7)</f>
        <v>0</v>
      </c>
      <c r="K7" s="24">
        <f>G7+I7</f>
        <v>2019</v>
      </c>
      <c r="L7" s="24">
        <v>7000</v>
      </c>
      <c r="M7" s="24">
        <f ca="1">(FV(0.02,(YEAR(TODAY())-2020),0,-L7))</f>
        <v>7140</v>
      </c>
    </row>
  </sheetData>
  <mergeCells count="2">
    <mergeCell ref="A2:A4"/>
    <mergeCell ref="A6:A7"/>
  </mergeCells>
  <conditionalFormatting sqref="J2:J4">
    <cfRule type="expression" dxfId="59" priority="8">
      <formula>J2=0</formula>
    </cfRule>
    <cfRule type="expression" dxfId="58" priority="9" stopIfTrue="1">
      <formula>J2&lt;2</formula>
    </cfRule>
    <cfRule type="expression" dxfId="57" priority="10" stopIfTrue="1">
      <formula>J2&lt;5</formula>
    </cfRule>
    <cfRule type="expression" dxfId="56" priority="11" stopIfTrue="1">
      <formula>J2&lt;10</formula>
    </cfRule>
    <cfRule type="expression" dxfId="55" priority="12">
      <formula>J2&gt;10</formula>
    </cfRule>
  </conditionalFormatting>
  <conditionalFormatting sqref="K2:K4">
    <cfRule type="expression" dxfId="54" priority="7">
      <formula>K2&lt;=(YEAR(TODAY()))</formula>
    </cfRule>
  </conditionalFormatting>
  <conditionalFormatting sqref="J6:J7">
    <cfRule type="expression" dxfId="53" priority="2">
      <formula>J6=0</formula>
    </cfRule>
    <cfRule type="expression" dxfId="52" priority="3" stopIfTrue="1">
      <formula>J6&lt;2</formula>
    </cfRule>
    <cfRule type="expression" dxfId="51" priority="4" stopIfTrue="1">
      <formula>J6&lt;5</formula>
    </cfRule>
    <cfRule type="expression" dxfId="50" priority="5" stopIfTrue="1">
      <formula>J6&lt;10</formula>
    </cfRule>
    <cfRule type="expression" dxfId="49" priority="6">
      <formula>J6&gt;10</formula>
    </cfRule>
  </conditionalFormatting>
  <conditionalFormatting sqref="K6:K7">
    <cfRule type="expression" dxfId="48" priority="1">
      <formula>K6&lt;=(YEAR(TODAY()))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0" workbookViewId="0">
      <selection activeCell="E45" sqref="E45"/>
    </sheetView>
  </sheetViews>
  <sheetFormatPr defaultRowHeight="15" x14ac:dyDescent="0.25"/>
  <cols>
    <col min="1" max="1" width="18.7109375" style="15" bestFit="1" customWidth="1"/>
    <col min="2" max="2" width="18" style="15" bestFit="1" customWidth="1"/>
    <col min="3" max="3" width="13.85546875" style="15" bestFit="1" customWidth="1"/>
    <col min="4" max="4" width="25.140625" style="15" bestFit="1" customWidth="1"/>
    <col min="5" max="5" width="12.85546875" style="15" bestFit="1" customWidth="1"/>
    <col min="6" max="6" width="23.140625" style="15" bestFit="1" customWidth="1"/>
    <col min="7" max="7" width="5" style="15" bestFit="1" customWidth="1"/>
    <col min="8" max="8" width="4.42578125" style="15" bestFit="1" customWidth="1"/>
    <col min="9" max="9" width="10.7109375" style="15" bestFit="1" customWidth="1"/>
    <col min="10" max="10" width="14.28515625" style="15" bestFit="1" customWidth="1"/>
    <col min="11" max="11" width="8.5703125" style="15" bestFit="1" customWidth="1"/>
    <col min="12" max="12" width="21.85546875" style="65" bestFit="1" customWidth="1"/>
    <col min="13" max="13" width="23.140625" style="65" bestFit="1" customWidth="1"/>
    <col min="14" max="14" width="17.42578125" style="15" bestFit="1" customWidth="1"/>
    <col min="15" max="15" width="15.85546875" style="15" bestFit="1" customWidth="1"/>
    <col min="16" max="16" width="11.140625" style="15" bestFit="1" customWidth="1"/>
  </cols>
  <sheetData>
    <row r="1" spans="1:16" x14ac:dyDescent="0.25">
      <c r="A1" s="60" t="s">
        <v>253</v>
      </c>
      <c r="B1" s="35" t="s">
        <v>15</v>
      </c>
      <c r="C1" s="36" t="s">
        <v>53</v>
      </c>
      <c r="D1" s="36" t="s">
        <v>87</v>
      </c>
      <c r="E1" s="36" t="s">
        <v>1</v>
      </c>
      <c r="F1" s="36" t="s">
        <v>55</v>
      </c>
      <c r="G1" s="35" t="s">
        <v>75</v>
      </c>
      <c r="H1" s="35" t="s">
        <v>2</v>
      </c>
      <c r="I1" s="36" t="s">
        <v>128</v>
      </c>
      <c r="J1" s="36" t="s">
        <v>4</v>
      </c>
      <c r="K1" s="60" t="s">
        <v>201</v>
      </c>
      <c r="L1" s="61" t="s">
        <v>182</v>
      </c>
      <c r="M1" s="62" t="s">
        <v>170</v>
      </c>
      <c r="N1" s="31" t="s">
        <v>56</v>
      </c>
      <c r="O1" s="31" t="s">
        <v>60</v>
      </c>
      <c r="P1" s="31" t="s">
        <v>132</v>
      </c>
    </row>
    <row r="2" spans="1:16" x14ac:dyDescent="0.25">
      <c r="A2" s="23" t="s">
        <v>252</v>
      </c>
      <c r="B2" s="23" t="s">
        <v>251</v>
      </c>
      <c r="C2" s="23" t="s">
        <v>12</v>
      </c>
      <c r="D2" s="23" t="s">
        <v>168</v>
      </c>
      <c r="E2" s="23" t="s">
        <v>162</v>
      </c>
      <c r="F2" s="23" t="s">
        <v>173</v>
      </c>
      <c r="G2" s="23">
        <v>2005</v>
      </c>
      <c r="H2" s="23">
        <f ca="1">(YEAR(TODAY())-G2)</f>
        <v>16</v>
      </c>
      <c r="I2" s="23">
        <v>15</v>
      </c>
      <c r="J2" s="23">
        <f ca="1">IF(H2&lt;I2,I2-H2,0)</f>
        <v>0</v>
      </c>
      <c r="K2" s="23">
        <f t="shared" ref="K2:K3" si="0">G2+I2</f>
        <v>2020</v>
      </c>
      <c r="L2" s="63">
        <v>90000</v>
      </c>
      <c r="M2" s="63">
        <f ca="1">(FV(0.02,(YEAR(TODAY())-2020),0,-L2))</f>
        <v>91800</v>
      </c>
      <c r="N2" s="69"/>
      <c r="O2" s="69"/>
      <c r="P2" s="69"/>
    </row>
    <row r="3" spans="1:16" x14ac:dyDescent="0.25">
      <c r="A3" s="23" t="s">
        <v>252</v>
      </c>
      <c r="B3" s="23" t="s">
        <v>251</v>
      </c>
      <c r="C3" s="23" t="s">
        <v>12</v>
      </c>
      <c r="D3" s="23" t="s">
        <v>163</v>
      </c>
      <c r="E3" s="23" t="s">
        <v>164</v>
      </c>
      <c r="F3" s="23" t="s">
        <v>160</v>
      </c>
      <c r="G3" s="23">
        <v>2005</v>
      </c>
      <c r="H3" s="23">
        <f ca="1">(YEAR(TODAY())-G3)</f>
        <v>16</v>
      </c>
      <c r="I3" s="23">
        <v>15</v>
      </c>
      <c r="J3" s="23">
        <f ca="1">IF(H3&lt;I3,I3-H3,0)</f>
        <v>0</v>
      </c>
      <c r="K3" s="23">
        <f t="shared" si="0"/>
        <v>2020</v>
      </c>
      <c r="L3" s="63">
        <v>60000</v>
      </c>
      <c r="M3" s="63">
        <f ca="1">(FV(0.02,(YEAR(TODAY())-2020),0,-L3))</f>
        <v>61200</v>
      </c>
      <c r="N3" s="69"/>
      <c r="O3" s="69"/>
      <c r="P3" s="69"/>
    </row>
    <row r="4" spans="1:16" x14ac:dyDescent="0.25">
      <c r="A4" s="23" t="s">
        <v>61</v>
      </c>
      <c r="B4" s="22">
        <v>127</v>
      </c>
      <c r="C4" s="23" t="s">
        <v>22</v>
      </c>
      <c r="D4" s="28" t="s">
        <v>135</v>
      </c>
      <c r="E4" s="23" t="s">
        <v>136</v>
      </c>
      <c r="F4" s="23" t="s">
        <v>62</v>
      </c>
      <c r="G4" s="23">
        <v>2000</v>
      </c>
      <c r="H4" s="23">
        <f t="shared" ref="H4:H27" ca="1" si="1">(YEAR(TODAY())-G4)</f>
        <v>21</v>
      </c>
      <c r="I4" s="23">
        <v>20</v>
      </c>
      <c r="J4" s="23">
        <f t="shared" ref="J4:J31" ca="1" si="2">IF(H4&gt;I4,0,I4-H4)</f>
        <v>0</v>
      </c>
      <c r="K4" s="23">
        <f t="shared" ref="K4:K31" si="3">G4+I4</f>
        <v>2020</v>
      </c>
      <c r="L4" s="63">
        <v>6000</v>
      </c>
      <c r="M4" s="63">
        <f t="shared" ref="M4:M31" ca="1" si="4">(FV(0.02,(YEAR(TODAY())-2020),0,-L4))</f>
        <v>6120</v>
      </c>
      <c r="N4" s="23" t="s">
        <v>63</v>
      </c>
      <c r="O4" s="23" t="s">
        <v>88</v>
      </c>
      <c r="P4" s="23" t="s">
        <v>131</v>
      </c>
    </row>
    <row r="5" spans="1:16" x14ac:dyDescent="0.25">
      <c r="A5" s="23" t="s">
        <v>61</v>
      </c>
      <c r="B5" s="22">
        <v>127</v>
      </c>
      <c r="C5" s="23" t="s">
        <v>22</v>
      </c>
      <c r="D5" s="28" t="s">
        <v>135</v>
      </c>
      <c r="E5" s="23" t="s">
        <v>137</v>
      </c>
      <c r="F5" s="23">
        <v>125</v>
      </c>
      <c r="G5" s="23">
        <v>2000</v>
      </c>
      <c r="H5" s="23">
        <f t="shared" ca="1" si="1"/>
        <v>21</v>
      </c>
      <c r="I5" s="23">
        <v>20</v>
      </c>
      <c r="J5" s="23">
        <f t="shared" ca="1" si="2"/>
        <v>0</v>
      </c>
      <c r="K5" s="23">
        <f t="shared" si="3"/>
        <v>2020</v>
      </c>
      <c r="L5" s="63">
        <v>6000</v>
      </c>
      <c r="M5" s="63">
        <f t="shared" ca="1" si="4"/>
        <v>6120</v>
      </c>
      <c r="N5" s="23" t="s">
        <v>63</v>
      </c>
      <c r="O5" s="23" t="s">
        <v>89</v>
      </c>
      <c r="P5" s="23" t="s">
        <v>65</v>
      </c>
    </row>
    <row r="6" spans="1:16" x14ac:dyDescent="0.25">
      <c r="A6" s="23" t="s">
        <v>58</v>
      </c>
      <c r="B6" s="22" t="s">
        <v>66</v>
      </c>
      <c r="C6" s="23" t="s">
        <v>22</v>
      </c>
      <c r="D6" s="28" t="s">
        <v>138</v>
      </c>
      <c r="E6" s="23" t="s">
        <v>139</v>
      </c>
      <c r="F6" s="23">
        <v>112</v>
      </c>
      <c r="G6" s="23">
        <v>1998</v>
      </c>
      <c r="H6" s="23">
        <f t="shared" ca="1" si="1"/>
        <v>23</v>
      </c>
      <c r="I6" s="23">
        <v>18</v>
      </c>
      <c r="J6" s="23">
        <f t="shared" ca="1" si="2"/>
        <v>0</v>
      </c>
      <c r="K6" s="23">
        <f t="shared" si="3"/>
        <v>2016</v>
      </c>
      <c r="L6" s="63">
        <v>6000</v>
      </c>
      <c r="M6" s="63">
        <f t="shared" ca="1" si="4"/>
        <v>6120</v>
      </c>
      <c r="N6" s="23" t="s">
        <v>63</v>
      </c>
      <c r="O6" s="23" t="s">
        <v>90</v>
      </c>
      <c r="P6" s="23" t="s">
        <v>64</v>
      </c>
    </row>
    <row r="7" spans="1:16" x14ac:dyDescent="0.25">
      <c r="A7" s="23" t="s">
        <v>61</v>
      </c>
      <c r="B7" s="22" t="s">
        <v>67</v>
      </c>
      <c r="C7" s="23" t="s">
        <v>22</v>
      </c>
      <c r="D7" s="28" t="s">
        <v>135</v>
      </c>
      <c r="E7" s="23" t="s">
        <v>140</v>
      </c>
      <c r="F7" s="23" t="s">
        <v>243</v>
      </c>
      <c r="G7" s="23">
        <v>2001</v>
      </c>
      <c r="H7" s="23">
        <f t="shared" ca="1" si="1"/>
        <v>20</v>
      </c>
      <c r="I7" s="23">
        <v>20</v>
      </c>
      <c r="J7" s="23">
        <f t="shared" ca="1" si="2"/>
        <v>0</v>
      </c>
      <c r="K7" s="23">
        <f t="shared" si="3"/>
        <v>2021</v>
      </c>
      <c r="L7" s="63">
        <v>6000</v>
      </c>
      <c r="M7" s="63">
        <f t="shared" ca="1" si="4"/>
        <v>6120</v>
      </c>
      <c r="N7" s="23" t="s">
        <v>63</v>
      </c>
      <c r="O7" s="23" t="s">
        <v>91</v>
      </c>
      <c r="P7" s="23" t="s">
        <v>131</v>
      </c>
    </row>
    <row r="8" spans="1:16" x14ac:dyDescent="0.25">
      <c r="A8" s="23" t="s">
        <v>61</v>
      </c>
      <c r="B8" s="22" t="s">
        <v>67</v>
      </c>
      <c r="C8" s="23" t="s">
        <v>22</v>
      </c>
      <c r="D8" s="28" t="s">
        <v>135</v>
      </c>
      <c r="E8" s="23" t="s">
        <v>141</v>
      </c>
      <c r="F8" s="23">
        <v>110</v>
      </c>
      <c r="G8" s="23">
        <v>2001</v>
      </c>
      <c r="H8" s="23">
        <f t="shared" ca="1" si="1"/>
        <v>20</v>
      </c>
      <c r="I8" s="23">
        <v>20</v>
      </c>
      <c r="J8" s="23">
        <f t="shared" ca="1" si="2"/>
        <v>0</v>
      </c>
      <c r="K8" s="23">
        <f t="shared" si="3"/>
        <v>2021</v>
      </c>
      <c r="L8" s="63">
        <v>6000</v>
      </c>
      <c r="M8" s="63">
        <f t="shared" ca="1" si="4"/>
        <v>6120</v>
      </c>
      <c r="N8" s="23" t="s">
        <v>63</v>
      </c>
      <c r="O8" s="23" t="s">
        <v>92</v>
      </c>
      <c r="P8" s="23" t="s">
        <v>131</v>
      </c>
    </row>
    <row r="9" spans="1:16" x14ac:dyDescent="0.25">
      <c r="A9" s="23" t="s">
        <v>61</v>
      </c>
      <c r="B9" s="22" t="s">
        <v>68</v>
      </c>
      <c r="C9" s="23" t="s">
        <v>22</v>
      </c>
      <c r="D9" s="28" t="s">
        <v>135</v>
      </c>
      <c r="E9" s="23" t="s">
        <v>142</v>
      </c>
      <c r="F9" s="23">
        <v>103</v>
      </c>
      <c r="G9" s="23">
        <v>2001</v>
      </c>
      <c r="H9" s="23">
        <f t="shared" ca="1" si="1"/>
        <v>20</v>
      </c>
      <c r="I9" s="23">
        <v>20</v>
      </c>
      <c r="J9" s="23">
        <f t="shared" ca="1" si="2"/>
        <v>0</v>
      </c>
      <c r="K9" s="23">
        <f t="shared" si="3"/>
        <v>2021</v>
      </c>
      <c r="L9" s="63">
        <v>6000</v>
      </c>
      <c r="M9" s="63">
        <f t="shared" ca="1" si="4"/>
        <v>6120</v>
      </c>
      <c r="N9" s="23" t="s">
        <v>63</v>
      </c>
      <c r="O9" s="23" t="s">
        <v>93</v>
      </c>
      <c r="P9" s="23" t="s">
        <v>131</v>
      </c>
    </row>
    <row r="10" spans="1:16" x14ac:dyDescent="0.25">
      <c r="A10" s="23" t="s">
        <v>58</v>
      </c>
      <c r="B10" s="22" t="s">
        <v>69</v>
      </c>
      <c r="C10" s="23" t="s">
        <v>22</v>
      </c>
      <c r="D10" s="28" t="s">
        <v>143</v>
      </c>
      <c r="E10" s="23" t="s">
        <v>144</v>
      </c>
      <c r="F10" s="23">
        <v>101</v>
      </c>
      <c r="G10" s="23">
        <v>2000</v>
      </c>
      <c r="H10" s="23">
        <f t="shared" ca="1" si="1"/>
        <v>21</v>
      </c>
      <c r="I10" s="23">
        <v>18</v>
      </c>
      <c r="J10" s="23">
        <f t="shared" ca="1" si="2"/>
        <v>0</v>
      </c>
      <c r="K10" s="23">
        <f t="shared" si="3"/>
        <v>2018</v>
      </c>
      <c r="L10" s="63">
        <v>6000</v>
      </c>
      <c r="M10" s="63">
        <f t="shared" ca="1" si="4"/>
        <v>6120</v>
      </c>
      <c r="N10" s="23" t="s">
        <v>63</v>
      </c>
      <c r="O10" s="23" t="s">
        <v>94</v>
      </c>
      <c r="P10" s="23" t="s">
        <v>64</v>
      </c>
    </row>
    <row r="11" spans="1:16" x14ac:dyDescent="0.25">
      <c r="A11" s="23" t="s">
        <v>58</v>
      </c>
      <c r="B11" s="22" t="s">
        <v>70</v>
      </c>
      <c r="C11" s="23" t="s">
        <v>22</v>
      </c>
      <c r="D11" s="28" t="s">
        <v>145</v>
      </c>
      <c r="E11" s="23" t="s">
        <v>146</v>
      </c>
      <c r="F11" s="23">
        <v>232</v>
      </c>
      <c r="G11" s="23">
        <v>1998</v>
      </c>
      <c r="H11" s="23">
        <f t="shared" ca="1" si="1"/>
        <v>23</v>
      </c>
      <c r="I11" s="23">
        <v>18</v>
      </c>
      <c r="J11" s="23">
        <f t="shared" ca="1" si="2"/>
        <v>0</v>
      </c>
      <c r="K11" s="23">
        <f t="shared" si="3"/>
        <v>2016</v>
      </c>
      <c r="L11" s="63">
        <v>6000</v>
      </c>
      <c r="M11" s="63">
        <f t="shared" ca="1" si="4"/>
        <v>6120</v>
      </c>
      <c r="N11" s="23" t="s">
        <v>63</v>
      </c>
      <c r="O11" s="23" t="s">
        <v>95</v>
      </c>
      <c r="P11" s="23" t="s">
        <v>64</v>
      </c>
    </row>
    <row r="12" spans="1:16" x14ac:dyDescent="0.25">
      <c r="A12" s="23" t="s">
        <v>58</v>
      </c>
      <c r="B12" s="22" t="s">
        <v>71</v>
      </c>
      <c r="C12" s="23" t="s">
        <v>22</v>
      </c>
      <c r="D12" s="28" t="s">
        <v>145</v>
      </c>
      <c r="E12" s="23" t="s">
        <v>147</v>
      </c>
      <c r="F12" s="23">
        <v>226</v>
      </c>
      <c r="G12" s="23">
        <v>1998</v>
      </c>
      <c r="H12" s="23">
        <f t="shared" ca="1" si="1"/>
        <v>23</v>
      </c>
      <c r="I12" s="23">
        <v>18</v>
      </c>
      <c r="J12" s="23">
        <f t="shared" ca="1" si="2"/>
        <v>0</v>
      </c>
      <c r="K12" s="23">
        <f t="shared" si="3"/>
        <v>2016</v>
      </c>
      <c r="L12" s="63">
        <v>6000</v>
      </c>
      <c r="M12" s="63">
        <f t="shared" ca="1" si="4"/>
        <v>6120</v>
      </c>
      <c r="N12" s="23" t="s">
        <v>63</v>
      </c>
      <c r="O12" s="23" t="s">
        <v>96</v>
      </c>
      <c r="P12" s="23" t="s">
        <v>64</v>
      </c>
    </row>
    <row r="13" spans="1:16" x14ac:dyDescent="0.25">
      <c r="A13" s="25" t="s">
        <v>254</v>
      </c>
      <c r="B13" s="23" t="s">
        <v>90</v>
      </c>
      <c r="C13" s="23" t="s">
        <v>22</v>
      </c>
      <c r="D13" s="41" t="s">
        <v>106</v>
      </c>
      <c r="E13" s="23" t="s">
        <v>113</v>
      </c>
      <c r="F13" s="23">
        <v>112</v>
      </c>
      <c r="G13" s="22">
        <v>1998</v>
      </c>
      <c r="H13" s="22">
        <f t="shared" ca="1" si="1"/>
        <v>23</v>
      </c>
      <c r="I13" s="23">
        <v>15</v>
      </c>
      <c r="J13" s="23">
        <f t="shared" ca="1" si="2"/>
        <v>0</v>
      </c>
      <c r="K13" s="23">
        <f t="shared" si="3"/>
        <v>2013</v>
      </c>
      <c r="L13" s="64">
        <v>5000</v>
      </c>
      <c r="M13" s="64">
        <f t="shared" ca="1" si="4"/>
        <v>5100</v>
      </c>
      <c r="N13" s="69"/>
      <c r="O13" s="69"/>
      <c r="P13" s="69"/>
    </row>
    <row r="14" spans="1:16" x14ac:dyDescent="0.25">
      <c r="A14" s="25" t="s">
        <v>254</v>
      </c>
      <c r="B14" s="23" t="s">
        <v>91</v>
      </c>
      <c r="C14" s="23" t="s">
        <v>22</v>
      </c>
      <c r="D14" s="41" t="s">
        <v>107</v>
      </c>
      <c r="E14" s="23" t="s">
        <v>114</v>
      </c>
      <c r="F14" s="23" t="s">
        <v>243</v>
      </c>
      <c r="G14" s="22">
        <v>2000</v>
      </c>
      <c r="H14" s="22">
        <f t="shared" ca="1" si="1"/>
        <v>21</v>
      </c>
      <c r="I14" s="23">
        <v>15</v>
      </c>
      <c r="J14" s="23">
        <f t="shared" ca="1" si="2"/>
        <v>0</v>
      </c>
      <c r="K14" s="23">
        <f t="shared" si="3"/>
        <v>2015</v>
      </c>
      <c r="L14" s="64">
        <v>5000</v>
      </c>
      <c r="M14" s="64">
        <f t="shared" ca="1" si="4"/>
        <v>5100</v>
      </c>
      <c r="N14" s="69"/>
      <c r="O14" s="69"/>
      <c r="P14" s="69"/>
    </row>
    <row r="15" spans="1:16" x14ac:dyDescent="0.25">
      <c r="A15" s="25" t="s">
        <v>254</v>
      </c>
      <c r="B15" s="23" t="s">
        <v>92</v>
      </c>
      <c r="C15" s="23" t="s">
        <v>22</v>
      </c>
      <c r="D15" s="41" t="s">
        <v>107</v>
      </c>
      <c r="E15" s="23" t="s">
        <v>115</v>
      </c>
      <c r="F15" s="23">
        <v>110</v>
      </c>
      <c r="G15" s="22">
        <v>2000</v>
      </c>
      <c r="H15" s="22">
        <f t="shared" ca="1" si="1"/>
        <v>21</v>
      </c>
      <c r="I15" s="23">
        <v>15</v>
      </c>
      <c r="J15" s="23">
        <f t="shared" ca="1" si="2"/>
        <v>0</v>
      </c>
      <c r="K15" s="23">
        <f t="shared" si="3"/>
        <v>2015</v>
      </c>
      <c r="L15" s="64">
        <v>5000</v>
      </c>
      <c r="M15" s="64">
        <f t="shared" ca="1" si="4"/>
        <v>5100</v>
      </c>
      <c r="N15" s="69"/>
      <c r="O15" s="69"/>
      <c r="P15" s="69"/>
    </row>
    <row r="16" spans="1:16" x14ac:dyDescent="0.25">
      <c r="A16" s="25" t="s">
        <v>254</v>
      </c>
      <c r="B16" s="23" t="s">
        <v>103</v>
      </c>
      <c r="C16" s="23" t="s">
        <v>22</v>
      </c>
      <c r="D16" s="41" t="s">
        <v>108</v>
      </c>
      <c r="E16" s="23" t="s">
        <v>116</v>
      </c>
      <c r="F16" s="23">
        <v>102</v>
      </c>
      <c r="G16" s="22">
        <v>2000</v>
      </c>
      <c r="H16" s="22">
        <f t="shared" ca="1" si="1"/>
        <v>21</v>
      </c>
      <c r="I16" s="23">
        <v>15</v>
      </c>
      <c r="J16" s="23">
        <f t="shared" ca="1" si="2"/>
        <v>0</v>
      </c>
      <c r="K16" s="23">
        <f t="shared" si="3"/>
        <v>2015</v>
      </c>
      <c r="L16" s="64">
        <v>5000</v>
      </c>
      <c r="M16" s="64">
        <f t="shared" ca="1" si="4"/>
        <v>5100</v>
      </c>
      <c r="N16" s="69"/>
      <c r="O16" s="69"/>
      <c r="P16" s="69"/>
    </row>
    <row r="17" spans="1:16" x14ac:dyDescent="0.25">
      <c r="A17" s="25" t="s">
        <v>254</v>
      </c>
      <c r="B17" s="25" t="s">
        <v>101</v>
      </c>
      <c r="C17" s="23" t="s">
        <v>22</v>
      </c>
      <c r="D17" s="41" t="s">
        <v>106</v>
      </c>
      <c r="E17" s="23" t="s">
        <v>117</v>
      </c>
      <c r="F17" s="23">
        <v>204</v>
      </c>
      <c r="G17" s="22">
        <v>1997</v>
      </c>
      <c r="H17" s="22">
        <f t="shared" ca="1" si="1"/>
        <v>24</v>
      </c>
      <c r="I17" s="23">
        <v>15</v>
      </c>
      <c r="J17" s="23">
        <f t="shared" ca="1" si="2"/>
        <v>0</v>
      </c>
      <c r="K17" s="23">
        <f t="shared" si="3"/>
        <v>2012</v>
      </c>
      <c r="L17" s="64">
        <v>5000</v>
      </c>
      <c r="M17" s="64">
        <f t="shared" ca="1" si="4"/>
        <v>5100</v>
      </c>
      <c r="N17" s="69"/>
      <c r="O17" s="69"/>
      <c r="P17" s="69"/>
    </row>
    <row r="18" spans="1:16" x14ac:dyDescent="0.25">
      <c r="A18" s="25" t="s">
        <v>254</v>
      </c>
      <c r="B18" s="25" t="s">
        <v>102</v>
      </c>
      <c r="C18" s="23" t="s">
        <v>22</v>
      </c>
      <c r="D18" s="41" t="s">
        <v>106</v>
      </c>
      <c r="E18" s="23" t="s">
        <v>118</v>
      </c>
      <c r="F18" s="23">
        <v>200</v>
      </c>
      <c r="G18" s="22">
        <v>1998</v>
      </c>
      <c r="H18" s="22">
        <f t="shared" ca="1" si="1"/>
        <v>23</v>
      </c>
      <c r="I18" s="23">
        <v>15</v>
      </c>
      <c r="J18" s="23">
        <f t="shared" ca="1" si="2"/>
        <v>0</v>
      </c>
      <c r="K18" s="23">
        <f t="shared" si="3"/>
        <v>2013</v>
      </c>
      <c r="L18" s="64">
        <v>5000</v>
      </c>
      <c r="M18" s="64">
        <f t="shared" ca="1" si="4"/>
        <v>5100</v>
      </c>
      <c r="N18" s="69"/>
      <c r="O18" s="69"/>
      <c r="P18" s="69"/>
    </row>
    <row r="19" spans="1:16" x14ac:dyDescent="0.25">
      <c r="A19" s="25" t="s">
        <v>254</v>
      </c>
      <c r="B19" s="23" t="s">
        <v>94</v>
      </c>
      <c r="C19" s="23" t="s">
        <v>22</v>
      </c>
      <c r="D19" s="41" t="s">
        <v>109</v>
      </c>
      <c r="E19" s="23" t="s">
        <v>119</v>
      </c>
      <c r="F19" s="23">
        <v>101</v>
      </c>
      <c r="G19" s="22">
        <v>1999</v>
      </c>
      <c r="H19" s="22">
        <f t="shared" ca="1" si="1"/>
        <v>22</v>
      </c>
      <c r="I19" s="23">
        <v>15</v>
      </c>
      <c r="J19" s="23">
        <f t="shared" ca="1" si="2"/>
        <v>0</v>
      </c>
      <c r="K19" s="23">
        <f t="shared" si="3"/>
        <v>2014</v>
      </c>
      <c r="L19" s="64">
        <v>5000</v>
      </c>
      <c r="M19" s="64">
        <f t="shared" ca="1" si="4"/>
        <v>5100</v>
      </c>
      <c r="N19" s="69"/>
      <c r="O19" s="69"/>
      <c r="P19" s="69"/>
    </row>
    <row r="20" spans="1:16" x14ac:dyDescent="0.25">
      <c r="A20" s="25" t="s">
        <v>254</v>
      </c>
      <c r="B20" s="23" t="s">
        <v>100</v>
      </c>
      <c r="C20" s="23" t="s">
        <v>22</v>
      </c>
      <c r="D20" s="41" t="s">
        <v>106</v>
      </c>
      <c r="E20" s="23" t="s">
        <v>120</v>
      </c>
      <c r="F20" s="23">
        <v>206</v>
      </c>
      <c r="G20" s="22">
        <v>1998</v>
      </c>
      <c r="H20" s="22">
        <f t="shared" ca="1" si="1"/>
        <v>23</v>
      </c>
      <c r="I20" s="23">
        <v>15</v>
      </c>
      <c r="J20" s="23">
        <f t="shared" ca="1" si="2"/>
        <v>0</v>
      </c>
      <c r="K20" s="23">
        <f t="shared" si="3"/>
        <v>2013</v>
      </c>
      <c r="L20" s="64">
        <v>5000</v>
      </c>
      <c r="M20" s="64">
        <f t="shared" ca="1" si="4"/>
        <v>5100</v>
      </c>
      <c r="N20" s="69"/>
      <c r="O20" s="69"/>
      <c r="P20" s="69"/>
    </row>
    <row r="21" spans="1:16" x14ac:dyDescent="0.25">
      <c r="A21" s="25" t="s">
        <v>254</v>
      </c>
      <c r="B21" s="23" t="s">
        <v>99</v>
      </c>
      <c r="C21" s="23" t="s">
        <v>22</v>
      </c>
      <c r="D21" s="41" t="s">
        <v>106</v>
      </c>
      <c r="E21" s="23" t="s">
        <v>121</v>
      </c>
      <c r="F21" s="23">
        <v>210</v>
      </c>
      <c r="G21" s="22">
        <v>1998</v>
      </c>
      <c r="H21" s="22">
        <f t="shared" ca="1" si="1"/>
        <v>23</v>
      </c>
      <c r="I21" s="23">
        <v>15</v>
      </c>
      <c r="J21" s="23">
        <f t="shared" ca="1" si="2"/>
        <v>0</v>
      </c>
      <c r="K21" s="23">
        <f t="shared" si="3"/>
        <v>2013</v>
      </c>
      <c r="L21" s="64">
        <v>5000</v>
      </c>
      <c r="M21" s="64">
        <f t="shared" ca="1" si="4"/>
        <v>5100</v>
      </c>
      <c r="N21" s="69"/>
      <c r="O21" s="69"/>
      <c r="P21" s="69"/>
    </row>
    <row r="22" spans="1:16" x14ac:dyDescent="0.25">
      <c r="A22" s="25" t="s">
        <v>254</v>
      </c>
      <c r="B22" s="23" t="s">
        <v>93</v>
      </c>
      <c r="C22" s="23" t="s">
        <v>22</v>
      </c>
      <c r="D22" s="41" t="s">
        <v>109</v>
      </c>
      <c r="E22" s="23" t="s">
        <v>122</v>
      </c>
      <c r="F22" s="23">
        <v>103</v>
      </c>
      <c r="G22" s="22">
        <v>1999</v>
      </c>
      <c r="H22" s="22">
        <f t="shared" ca="1" si="1"/>
        <v>22</v>
      </c>
      <c r="I22" s="23">
        <v>15</v>
      </c>
      <c r="J22" s="23">
        <f t="shared" ca="1" si="2"/>
        <v>0</v>
      </c>
      <c r="K22" s="23">
        <f t="shared" si="3"/>
        <v>2014</v>
      </c>
      <c r="L22" s="64">
        <v>5000</v>
      </c>
      <c r="M22" s="64">
        <f t="shared" ca="1" si="4"/>
        <v>5100</v>
      </c>
      <c r="N22" s="69"/>
      <c r="O22" s="69"/>
      <c r="P22" s="69"/>
    </row>
    <row r="23" spans="1:16" x14ac:dyDescent="0.25">
      <c r="A23" s="25" t="s">
        <v>254</v>
      </c>
      <c r="B23" s="23" t="s">
        <v>98</v>
      </c>
      <c r="C23" s="23" t="s">
        <v>22</v>
      </c>
      <c r="D23" s="41" t="s">
        <v>106</v>
      </c>
      <c r="E23" s="23" t="s">
        <v>123</v>
      </c>
      <c r="F23" s="23">
        <v>212</v>
      </c>
      <c r="G23" s="22">
        <v>1998</v>
      </c>
      <c r="H23" s="22">
        <f t="shared" ca="1" si="1"/>
        <v>23</v>
      </c>
      <c r="I23" s="23">
        <v>15</v>
      </c>
      <c r="J23" s="23">
        <f t="shared" ca="1" si="2"/>
        <v>0</v>
      </c>
      <c r="K23" s="23">
        <f t="shared" si="3"/>
        <v>2013</v>
      </c>
      <c r="L23" s="64">
        <v>5000</v>
      </c>
      <c r="M23" s="64">
        <f t="shared" ca="1" si="4"/>
        <v>5100</v>
      </c>
      <c r="N23" s="69"/>
      <c r="O23" s="69"/>
      <c r="P23" s="69"/>
    </row>
    <row r="24" spans="1:16" x14ac:dyDescent="0.25">
      <c r="A24" s="25" t="s">
        <v>254</v>
      </c>
      <c r="B24" s="23" t="s">
        <v>89</v>
      </c>
      <c r="C24" s="23" t="s">
        <v>22</v>
      </c>
      <c r="D24" s="41" t="s">
        <v>109</v>
      </c>
      <c r="E24" s="23" t="s">
        <v>124</v>
      </c>
      <c r="F24" s="23">
        <v>125</v>
      </c>
      <c r="G24" s="22">
        <v>1999</v>
      </c>
      <c r="H24" s="22">
        <f t="shared" ca="1" si="1"/>
        <v>22</v>
      </c>
      <c r="I24" s="23">
        <v>15</v>
      </c>
      <c r="J24" s="23">
        <f t="shared" ca="1" si="2"/>
        <v>0</v>
      </c>
      <c r="K24" s="23">
        <f t="shared" si="3"/>
        <v>2014</v>
      </c>
      <c r="L24" s="64">
        <v>5000</v>
      </c>
      <c r="M24" s="64">
        <f t="shared" ca="1" si="4"/>
        <v>5100</v>
      </c>
      <c r="N24" s="69"/>
      <c r="O24" s="69"/>
      <c r="P24" s="69"/>
    </row>
    <row r="25" spans="1:16" x14ac:dyDescent="0.25">
      <c r="A25" s="25" t="s">
        <v>254</v>
      </c>
      <c r="B25" s="23" t="s">
        <v>88</v>
      </c>
      <c r="C25" s="23" t="s">
        <v>22</v>
      </c>
      <c r="D25" s="41" t="s">
        <v>109</v>
      </c>
      <c r="E25" s="23" t="s">
        <v>125</v>
      </c>
      <c r="F25" s="23" t="s">
        <v>62</v>
      </c>
      <c r="G25" s="22">
        <v>1999</v>
      </c>
      <c r="H25" s="22">
        <f t="shared" ca="1" si="1"/>
        <v>22</v>
      </c>
      <c r="I25" s="23">
        <v>15</v>
      </c>
      <c r="J25" s="23">
        <f t="shared" ca="1" si="2"/>
        <v>0</v>
      </c>
      <c r="K25" s="23">
        <f t="shared" si="3"/>
        <v>2014</v>
      </c>
      <c r="L25" s="64">
        <v>5000</v>
      </c>
      <c r="M25" s="64">
        <f t="shared" ca="1" si="4"/>
        <v>5100</v>
      </c>
      <c r="N25" s="69"/>
      <c r="O25" s="69"/>
      <c r="P25" s="69"/>
    </row>
    <row r="26" spans="1:16" x14ac:dyDescent="0.25">
      <c r="A26" s="25" t="s">
        <v>254</v>
      </c>
      <c r="B26" s="23" t="s">
        <v>96</v>
      </c>
      <c r="C26" s="23" t="s">
        <v>22</v>
      </c>
      <c r="D26" s="41" t="s">
        <v>110</v>
      </c>
      <c r="E26" s="23" t="s">
        <v>126</v>
      </c>
      <c r="F26" s="23">
        <v>226</v>
      </c>
      <c r="G26" s="22">
        <v>1998</v>
      </c>
      <c r="H26" s="22">
        <f t="shared" ca="1" si="1"/>
        <v>23</v>
      </c>
      <c r="I26" s="23">
        <v>15</v>
      </c>
      <c r="J26" s="23">
        <f t="shared" ca="1" si="2"/>
        <v>0</v>
      </c>
      <c r="K26" s="23">
        <f t="shared" si="3"/>
        <v>2013</v>
      </c>
      <c r="L26" s="64">
        <v>5000</v>
      </c>
      <c r="M26" s="64">
        <f t="shared" ca="1" si="4"/>
        <v>5100</v>
      </c>
      <c r="N26" s="69"/>
      <c r="O26" s="69"/>
      <c r="P26" s="69"/>
    </row>
    <row r="27" spans="1:16" x14ac:dyDescent="0.25">
      <c r="A27" s="25" t="s">
        <v>254</v>
      </c>
      <c r="B27" s="23" t="s">
        <v>95</v>
      </c>
      <c r="C27" s="23" t="s">
        <v>22</v>
      </c>
      <c r="D27" s="41" t="s">
        <v>110</v>
      </c>
      <c r="E27" s="23" t="s">
        <v>127</v>
      </c>
      <c r="F27" s="23">
        <v>232</v>
      </c>
      <c r="G27" s="22">
        <v>1998</v>
      </c>
      <c r="H27" s="22">
        <f t="shared" ca="1" si="1"/>
        <v>23</v>
      </c>
      <c r="I27" s="23">
        <v>15</v>
      </c>
      <c r="J27" s="23">
        <f t="shared" ca="1" si="2"/>
        <v>0</v>
      </c>
      <c r="K27" s="23">
        <f t="shared" si="3"/>
        <v>2013</v>
      </c>
      <c r="L27" s="64">
        <v>5000</v>
      </c>
      <c r="M27" s="64">
        <f t="shared" ca="1" si="4"/>
        <v>5100</v>
      </c>
      <c r="N27" s="69"/>
      <c r="O27" s="69"/>
      <c r="P27" s="69"/>
    </row>
    <row r="28" spans="1:16" x14ac:dyDescent="0.25">
      <c r="A28" s="23" t="s">
        <v>36</v>
      </c>
      <c r="B28" s="23">
        <v>20</v>
      </c>
      <c r="C28" s="23" t="s">
        <v>222</v>
      </c>
      <c r="D28" s="23" t="s">
        <v>231</v>
      </c>
      <c r="E28" s="23" t="s">
        <v>232</v>
      </c>
      <c r="F28" s="23" t="s">
        <v>233</v>
      </c>
      <c r="G28" s="23">
        <v>2005</v>
      </c>
      <c r="H28" s="23">
        <f t="shared" ref="H28:H31" ca="1" si="5">((YEAR(TODAY())-G28))</f>
        <v>16</v>
      </c>
      <c r="I28" s="23">
        <v>15</v>
      </c>
      <c r="J28" s="23">
        <f t="shared" ca="1" si="2"/>
        <v>0</v>
      </c>
      <c r="K28" s="23">
        <f t="shared" si="3"/>
        <v>2020</v>
      </c>
      <c r="L28" s="63">
        <v>1500</v>
      </c>
      <c r="M28" s="64">
        <f t="shared" ca="1" si="4"/>
        <v>1530</v>
      </c>
      <c r="N28" s="69"/>
      <c r="O28" s="69"/>
      <c r="P28" s="69"/>
    </row>
    <row r="29" spans="1:16" x14ac:dyDescent="0.25">
      <c r="A29" s="23" t="s">
        <v>36</v>
      </c>
      <c r="B29" s="23">
        <v>20</v>
      </c>
      <c r="C29" s="23" t="s">
        <v>219</v>
      </c>
      <c r="D29" s="23" t="s">
        <v>228</v>
      </c>
      <c r="E29" s="23" t="s">
        <v>64</v>
      </c>
      <c r="F29" s="23" t="s">
        <v>230</v>
      </c>
      <c r="G29" s="23">
        <v>2005</v>
      </c>
      <c r="H29" s="23">
        <f t="shared" ca="1" si="5"/>
        <v>16</v>
      </c>
      <c r="I29" s="23">
        <v>15</v>
      </c>
      <c r="J29" s="23">
        <f t="shared" ca="1" si="2"/>
        <v>0</v>
      </c>
      <c r="K29" s="23">
        <f t="shared" si="3"/>
        <v>2020</v>
      </c>
      <c r="L29" s="63">
        <v>3000</v>
      </c>
      <c r="M29" s="64">
        <f t="shared" ca="1" si="4"/>
        <v>3060</v>
      </c>
      <c r="N29" s="69"/>
      <c r="O29" s="69"/>
      <c r="P29" s="69"/>
    </row>
    <row r="30" spans="1:16" x14ac:dyDescent="0.25">
      <c r="A30" s="23" t="s">
        <v>36</v>
      </c>
      <c r="B30" s="23">
        <v>20</v>
      </c>
      <c r="C30" s="23" t="s">
        <v>219</v>
      </c>
      <c r="D30" s="23" t="s">
        <v>229</v>
      </c>
      <c r="E30" s="23" t="s">
        <v>64</v>
      </c>
      <c r="F30" s="23" t="s">
        <v>235</v>
      </c>
      <c r="G30" s="23">
        <v>2005</v>
      </c>
      <c r="H30" s="23">
        <f t="shared" ca="1" si="5"/>
        <v>16</v>
      </c>
      <c r="I30" s="23">
        <v>15</v>
      </c>
      <c r="J30" s="23">
        <f t="shared" ca="1" si="2"/>
        <v>0</v>
      </c>
      <c r="K30" s="23">
        <f t="shared" si="3"/>
        <v>2020</v>
      </c>
      <c r="L30" s="63">
        <v>4000</v>
      </c>
      <c r="M30" s="64">
        <f t="shared" ca="1" si="4"/>
        <v>4080</v>
      </c>
      <c r="N30" s="69"/>
      <c r="O30" s="69"/>
      <c r="P30" s="69"/>
    </row>
    <row r="31" spans="1:16" x14ac:dyDescent="0.25">
      <c r="A31" s="23" t="s">
        <v>36</v>
      </c>
      <c r="B31" s="23">
        <v>20</v>
      </c>
      <c r="C31" s="23" t="s">
        <v>219</v>
      </c>
      <c r="D31" s="23" t="s">
        <v>229</v>
      </c>
      <c r="E31" s="23" t="s">
        <v>64</v>
      </c>
      <c r="F31" s="23" t="s">
        <v>235</v>
      </c>
      <c r="G31" s="23">
        <v>2005</v>
      </c>
      <c r="H31" s="23">
        <f t="shared" ca="1" si="5"/>
        <v>16</v>
      </c>
      <c r="I31" s="23">
        <v>15</v>
      </c>
      <c r="J31" s="23">
        <f t="shared" ca="1" si="2"/>
        <v>0</v>
      </c>
      <c r="K31" s="23">
        <f t="shared" si="3"/>
        <v>2020</v>
      </c>
      <c r="L31" s="63">
        <v>4000</v>
      </c>
      <c r="M31" s="64">
        <f t="shared" ca="1" si="4"/>
        <v>4080</v>
      </c>
      <c r="N31" s="69"/>
      <c r="O31" s="69"/>
      <c r="P31" s="69"/>
    </row>
    <row r="32" spans="1:16" x14ac:dyDescent="0.25">
      <c r="A32" s="23" t="s">
        <v>256</v>
      </c>
      <c r="B32" s="23">
        <v>20</v>
      </c>
      <c r="C32" s="23" t="s">
        <v>204</v>
      </c>
      <c r="D32" s="23">
        <v>9280842000</v>
      </c>
      <c r="E32" s="23" t="s">
        <v>207</v>
      </c>
      <c r="F32" s="23" t="s">
        <v>208</v>
      </c>
      <c r="G32" s="23">
        <v>2005</v>
      </c>
      <c r="H32" s="23">
        <f ca="1">((YEAR(TODAY())-G32))</f>
        <v>16</v>
      </c>
      <c r="I32" s="23">
        <v>15</v>
      </c>
      <c r="J32" s="23">
        <f ca="1">IF(H32&gt;I32,0,I32-H32)</f>
        <v>0</v>
      </c>
      <c r="K32" s="23">
        <f>G32+I32</f>
        <v>2020</v>
      </c>
      <c r="L32" s="64">
        <v>13000</v>
      </c>
      <c r="M32" s="64">
        <f ca="1">(FV(0.02,(YEAR(TODAY())-2020),0,-L32))</f>
        <v>13260</v>
      </c>
      <c r="N32" s="69"/>
      <c r="O32" s="69"/>
      <c r="P32" s="69"/>
    </row>
    <row r="33" spans="1:16" x14ac:dyDescent="0.25">
      <c r="A33" s="23" t="s">
        <v>255</v>
      </c>
      <c r="B33" s="23">
        <v>20</v>
      </c>
      <c r="C33" s="23" t="s">
        <v>214</v>
      </c>
      <c r="D33" s="23" t="s">
        <v>215</v>
      </c>
      <c r="E33" s="68" t="s">
        <v>216</v>
      </c>
      <c r="F33" s="23" t="s">
        <v>208</v>
      </c>
      <c r="G33" s="23">
        <v>2005</v>
      </c>
      <c r="H33" s="23">
        <f ca="1">((YEAR(TODAY())-G33))</f>
        <v>16</v>
      </c>
      <c r="I33" s="23">
        <v>15</v>
      </c>
      <c r="J33" s="23">
        <f ca="1">IF(H33&gt;I33,0,I33-H33)</f>
        <v>0</v>
      </c>
      <c r="K33" s="23">
        <f>G33+I33</f>
        <v>2020</v>
      </c>
      <c r="L33" s="64">
        <v>7000</v>
      </c>
      <c r="M33" s="64">
        <f ca="1">(FV(0.02,(YEAR(TODAY())-2020),0,-L33))</f>
        <v>7140</v>
      </c>
      <c r="N33" s="69"/>
      <c r="O33" s="69"/>
      <c r="P33" s="69"/>
    </row>
    <row r="34" spans="1:16" x14ac:dyDescent="0.25">
      <c r="A34" s="23" t="s">
        <v>257</v>
      </c>
      <c r="B34" s="23" t="s">
        <v>251</v>
      </c>
      <c r="C34" s="23" t="s">
        <v>258</v>
      </c>
      <c r="D34" s="23" t="s">
        <v>259</v>
      </c>
      <c r="E34" s="23"/>
      <c r="F34" s="23">
        <v>2005</v>
      </c>
      <c r="G34" s="23">
        <v>2005</v>
      </c>
      <c r="H34" s="23">
        <f ca="1">((YEAR(TODAY())-G34))</f>
        <v>16</v>
      </c>
      <c r="I34" s="23">
        <v>15</v>
      </c>
      <c r="J34" s="23">
        <f ca="1">IF(H34&gt;I34,0,I34-H34)</f>
        <v>0</v>
      </c>
      <c r="K34" s="23">
        <f>G34+I34</f>
        <v>2020</v>
      </c>
      <c r="L34" s="64">
        <v>5000</v>
      </c>
      <c r="M34" s="64">
        <f ca="1">(FV(0.02,(YEAR(TODAY())-2020),0,-L34))</f>
        <v>5100</v>
      </c>
      <c r="N34" s="70"/>
      <c r="O34" s="70"/>
      <c r="P34" s="70"/>
    </row>
    <row r="35" spans="1:16" x14ac:dyDescent="0.25">
      <c r="A35" s="23" t="s">
        <v>257</v>
      </c>
      <c r="B35" s="23" t="s">
        <v>251</v>
      </c>
      <c r="C35" s="23" t="s">
        <v>258</v>
      </c>
      <c r="D35" s="23" t="s">
        <v>259</v>
      </c>
      <c r="E35" s="23"/>
      <c r="F35" s="23">
        <v>2005</v>
      </c>
      <c r="G35" s="23">
        <v>2005</v>
      </c>
      <c r="H35" s="23">
        <f ca="1">((YEAR(TODAY())-G35))</f>
        <v>16</v>
      </c>
      <c r="I35" s="23">
        <v>15</v>
      </c>
      <c r="J35" s="23">
        <f ca="1">IF(H35&gt;I35,0,I35-H35)</f>
        <v>0</v>
      </c>
      <c r="K35" s="23">
        <f>G35+I35</f>
        <v>2020</v>
      </c>
      <c r="L35" s="64">
        <v>5000</v>
      </c>
      <c r="M35" s="64">
        <f ca="1">(FV(0.02,(YEAR(TODAY())-2020),0,-L35))</f>
        <v>5100</v>
      </c>
    </row>
    <row r="37" spans="1:16" x14ac:dyDescent="0.25">
      <c r="L37" s="65">
        <f>SUM(L2:L35)</f>
        <v>321500</v>
      </c>
      <c r="M37" s="65">
        <f ca="1">SUM(M2:M35)</f>
        <v>327930</v>
      </c>
    </row>
  </sheetData>
  <conditionalFormatting sqref="K2:K3">
    <cfRule type="expression" dxfId="47" priority="37">
      <formula>K2&lt;=(YEAR(TODAY()))</formula>
    </cfRule>
  </conditionalFormatting>
  <conditionalFormatting sqref="J2:J3">
    <cfRule type="expression" dxfId="46" priority="38">
      <formula>J2=0</formula>
    </cfRule>
    <cfRule type="expression" dxfId="45" priority="39" stopIfTrue="1">
      <formula>J2&lt;2</formula>
    </cfRule>
    <cfRule type="expression" dxfId="44" priority="40" stopIfTrue="1">
      <formula>J2&lt;5</formula>
    </cfRule>
    <cfRule type="expression" dxfId="43" priority="41" stopIfTrue="1">
      <formula>J2&lt;10</formula>
    </cfRule>
    <cfRule type="expression" dxfId="42" priority="42">
      <formula>J2&gt;10</formula>
    </cfRule>
  </conditionalFormatting>
  <conditionalFormatting sqref="K4:K12">
    <cfRule type="expression" dxfId="41" priority="31">
      <formula>K4&lt;=(YEAR(TODAY()))</formula>
    </cfRule>
  </conditionalFormatting>
  <conditionalFormatting sqref="J4:J12">
    <cfRule type="expression" dxfId="40" priority="32">
      <formula>J4=0</formula>
    </cfRule>
    <cfRule type="expression" dxfId="39" priority="33" stopIfTrue="1">
      <formula>J4&lt;2</formula>
    </cfRule>
    <cfRule type="expression" dxfId="38" priority="34" stopIfTrue="1">
      <formula>J4&lt;5</formula>
    </cfRule>
    <cfRule type="expression" dxfId="37" priority="35" stopIfTrue="1">
      <formula>J4&lt;10</formula>
    </cfRule>
    <cfRule type="expression" dxfId="36" priority="36">
      <formula>J4&gt;10</formula>
    </cfRule>
  </conditionalFormatting>
  <conditionalFormatting sqref="J13:J27">
    <cfRule type="expression" dxfId="35" priority="26">
      <formula>J13=0</formula>
    </cfRule>
    <cfRule type="expression" dxfId="34" priority="27" stopIfTrue="1">
      <formula>J13&lt;2</formula>
    </cfRule>
    <cfRule type="expression" dxfId="33" priority="28" stopIfTrue="1">
      <formula>J13&lt;5</formula>
    </cfRule>
    <cfRule type="expression" dxfId="32" priority="29" stopIfTrue="1">
      <formula>J13&lt;10</formula>
    </cfRule>
    <cfRule type="expression" dxfId="31" priority="30">
      <formula>J13&gt;10</formula>
    </cfRule>
  </conditionalFormatting>
  <conditionalFormatting sqref="K13:K27">
    <cfRule type="expression" dxfId="30" priority="25">
      <formula>K13&lt;=(YEAR(TODAY()))</formula>
    </cfRule>
  </conditionalFormatting>
  <conditionalFormatting sqref="J28:J31">
    <cfRule type="expression" dxfId="29" priority="20">
      <formula>J28=0</formula>
    </cfRule>
    <cfRule type="expression" dxfId="28" priority="21" stopIfTrue="1">
      <formula>J28&lt;2</formula>
    </cfRule>
    <cfRule type="expression" dxfId="27" priority="22" stopIfTrue="1">
      <formula>J28&lt;5</formula>
    </cfRule>
    <cfRule type="expression" dxfId="26" priority="23" stopIfTrue="1">
      <formula>J28&lt;10</formula>
    </cfRule>
    <cfRule type="expression" dxfId="25" priority="24">
      <formula>J28&gt;10</formula>
    </cfRule>
  </conditionalFormatting>
  <conditionalFormatting sqref="K28:K31">
    <cfRule type="expression" dxfId="24" priority="19">
      <formula>K28&lt;=(YEAR(TODAY()))</formula>
    </cfRule>
  </conditionalFormatting>
  <conditionalFormatting sqref="J32">
    <cfRule type="expression" dxfId="23" priority="14">
      <formula>J32=0</formula>
    </cfRule>
    <cfRule type="expression" dxfId="22" priority="15" stopIfTrue="1">
      <formula>J32&lt;2</formula>
    </cfRule>
    <cfRule type="expression" dxfId="21" priority="16" stopIfTrue="1">
      <formula>J32&lt;5</formula>
    </cfRule>
    <cfRule type="expression" dxfId="20" priority="17" stopIfTrue="1">
      <formula>J32&lt;10</formula>
    </cfRule>
    <cfRule type="expression" dxfId="19" priority="18">
      <formula>J32&gt;10</formula>
    </cfRule>
  </conditionalFormatting>
  <conditionalFormatting sqref="K32">
    <cfRule type="expression" dxfId="18" priority="13">
      <formula>K32&lt;=(YEAR(TODAY()))</formula>
    </cfRule>
  </conditionalFormatting>
  <conditionalFormatting sqref="J33">
    <cfRule type="expression" dxfId="17" priority="8">
      <formula>J33=0</formula>
    </cfRule>
    <cfRule type="expression" dxfId="16" priority="9" stopIfTrue="1">
      <formula>J33&lt;2</formula>
    </cfRule>
    <cfRule type="expression" dxfId="15" priority="10" stopIfTrue="1">
      <formula>J33&lt;5</formula>
    </cfRule>
    <cfRule type="expression" dxfId="14" priority="11" stopIfTrue="1">
      <formula>J33&lt;10</formula>
    </cfRule>
    <cfRule type="expression" dxfId="13" priority="12">
      <formula>J33&gt;10</formula>
    </cfRule>
  </conditionalFormatting>
  <conditionalFormatting sqref="K33">
    <cfRule type="expression" dxfId="12" priority="7">
      <formula>K33&lt;=(YEAR(TODAY()))</formula>
    </cfRule>
  </conditionalFormatting>
  <conditionalFormatting sqref="J34:J35">
    <cfRule type="expression" dxfId="5" priority="2">
      <formula>J34=0</formula>
    </cfRule>
    <cfRule type="expression" dxfId="4" priority="3" stopIfTrue="1">
      <formula>J34&lt;2</formula>
    </cfRule>
    <cfRule type="expression" dxfId="3" priority="4" stopIfTrue="1">
      <formula>J34&lt;5</formula>
    </cfRule>
    <cfRule type="expression" dxfId="2" priority="5" stopIfTrue="1">
      <formula>J34&lt;10</formula>
    </cfRule>
    <cfRule type="expression" dxfId="1" priority="6">
      <formula>J34&gt;10</formula>
    </cfRule>
  </conditionalFormatting>
  <conditionalFormatting sqref="K34:K35">
    <cfRule type="expression" dxfId="0" priority="1">
      <formula>K34&lt;=(YEAR(TODAY()))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C3" sqref="C3"/>
    </sheetView>
  </sheetViews>
  <sheetFormatPr defaultRowHeight="15" x14ac:dyDescent="0.25"/>
  <cols>
    <col min="1" max="1" width="31.85546875" customWidth="1"/>
    <col min="4" max="4" width="11.5703125" style="19" bestFit="1" customWidth="1"/>
    <col min="10" max="10" width="10.5703125" bestFit="1" customWidth="1"/>
  </cols>
  <sheetData>
    <row r="1" spans="1:11" x14ac:dyDescent="0.25">
      <c r="A1" t="s">
        <v>77</v>
      </c>
      <c r="C1">
        <f ca="1">(YEAR(TODAY()))-2020</f>
        <v>1</v>
      </c>
      <c r="E1">
        <f ca="1">(YEAR(TODAY()))-2020</f>
        <v>1</v>
      </c>
      <c r="H1" s="17">
        <v>0.02</v>
      </c>
      <c r="J1" t="s">
        <v>80</v>
      </c>
      <c r="K1" t="s">
        <v>81</v>
      </c>
    </row>
    <row r="2" spans="1:11" x14ac:dyDescent="0.25">
      <c r="A2" t="s">
        <v>78</v>
      </c>
      <c r="C2" s="18">
        <f>H1</f>
        <v>0.02</v>
      </c>
      <c r="J2" s="19">
        <v>2000</v>
      </c>
      <c r="K2">
        <v>5</v>
      </c>
    </row>
    <row r="3" spans="1:11" x14ac:dyDescent="0.25">
      <c r="A3" t="s">
        <v>79</v>
      </c>
      <c r="C3">
        <v>7</v>
      </c>
    </row>
    <row r="6" spans="1:11" x14ac:dyDescent="0.25">
      <c r="A6" t="s">
        <v>82</v>
      </c>
      <c r="D6" s="19">
        <f ca="1">(FV(0.002,C1,0,-J2)*K2)</f>
        <v>10020</v>
      </c>
    </row>
    <row r="7" spans="1:11" x14ac:dyDescent="0.25">
      <c r="K7" t="s">
        <v>6</v>
      </c>
    </row>
    <row r="8" spans="1:11" x14ac:dyDescent="0.25">
      <c r="A8" t="str">
        <f>CONCATENATE(K7," ",C3," ",K8)</f>
        <v>Replacement Cost 7 years in future</v>
      </c>
      <c r="D8" s="19">
        <f ca="1">(FV(H1,C3,0,-D6))</f>
        <v>11509.830389845783</v>
      </c>
      <c r="K8" t="s">
        <v>83</v>
      </c>
    </row>
    <row r="10" spans="1:11" x14ac:dyDescent="0.25">
      <c r="A10" t="s">
        <v>84</v>
      </c>
      <c r="D10" s="19">
        <f ca="1">FV(H1,K12,0,-D6)</f>
        <v>12707.782781516704</v>
      </c>
    </row>
    <row r="11" spans="1:11" x14ac:dyDescent="0.25">
      <c r="K11" t="s">
        <v>4</v>
      </c>
    </row>
    <row r="12" spans="1:11" x14ac:dyDescent="0.25">
      <c r="K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HVAC Equipment Overview</vt:lpstr>
      <vt:lpstr>RTUs &amp; ERVs</vt:lpstr>
      <vt:lpstr>Furnaces-Fan Coils-Air Handlers</vt:lpstr>
      <vt:lpstr>Condensing Units</vt:lpstr>
      <vt:lpstr>Boilers</vt:lpstr>
      <vt:lpstr>Circulating Pumps</vt:lpstr>
      <vt:lpstr>Water Heaters &amp; Softeners</vt:lpstr>
      <vt:lpstr>Outdated Equipment</vt:lpstr>
      <vt:lpstr>Calcs Sheet</vt:lpstr>
      <vt:lpstr>'HVAC Equipment Overview'!Print_Titles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Seaver</dc:creator>
  <cp:lastModifiedBy>Roger Seaver</cp:lastModifiedBy>
  <cp:lastPrinted>2020-01-22T21:52:10Z</cp:lastPrinted>
  <dcterms:created xsi:type="dcterms:W3CDTF">2020-01-15T14:28:29Z</dcterms:created>
  <dcterms:modified xsi:type="dcterms:W3CDTF">2021-01-14T19:59:54Z</dcterms:modified>
</cp:coreProperties>
</file>